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drodriguez\Desktop\BRIO Workstation_TEMP\Student Characteristics\StCh_LPC_Su24\"/>
    </mc:Choice>
  </mc:AlternateContent>
  <xr:revisionPtr revIDLastSave="0" documentId="13_ncr:1_{7B6D4715-249D-4F63-922F-629EA193D250}" xr6:coauthVersionLast="47" xr6:coauthVersionMax="47" xr10:uidLastSave="{00000000-0000-0000-0000-000000000000}"/>
  <bookViews>
    <workbookView xWindow="28680" yWindow="-45" windowWidth="16440" windowHeight="28440" xr2:uid="{00000000-000D-0000-FFFF-FFFF00000000}"/>
  </bookViews>
  <sheets>
    <sheet name="LPC Su24" sheetId="4" r:id="rId1"/>
    <sheet name="Graphs" sheetId="5" r:id="rId2"/>
  </sheets>
  <definedNames>
    <definedName name="_xlchart.v1.0" hidden="1">'LPC Su24'!$B$25:$B$31</definedName>
    <definedName name="_xlchart.v1.1" hidden="1">'LPC Su24'!$D$24</definedName>
    <definedName name="_xlchart.v1.2" hidden="1">'LPC Su24'!$D$25:$D$31</definedName>
    <definedName name="_xlnm.Print_Area" localSheetId="1">Graphs!$A$1:$O$56</definedName>
    <definedName name="_xlnm.Print_Area" localSheetId="0">'LPC Su24'!$A$1:$R$57</definedName>
    <definedName name="_xlnm.Print_Titles" localSheetId="0">'LPC Su24'!$1:$6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 l="1"/>
  <c r="C53" i="4" l="1"/>
  <c r="C46" i="4"/>
  <c r="K53" i="4"/>
  <c r="K50" i="4"/>
  <c r="K46" i="4"/>
  <c r="P12" i="4" l="1"/>
  <c r="D45" i="4"/>
  <c r="L52" i="4"/>
  <c r="P41" i="4"/>
  <c r="D44" i="4" l="1"/>
  <c r="D53" i="4"/>
  <c r="D46" i="4"/>
  <c r="D47" i="4"/>
  <c r="D48" i="4"/>
  <c r="D50" i="4"/>
  <c r="D51" i="4"/>
  <c r="D52" i="4"/>
  <c r="L46" i="4"/>
  <c r="C39" i="4"/>
  <c r="C65" i="4"/>
  <c r="D63" i="4"/>
  <c r="D54" i="4" l="1"/>
  <c r="L43" i="4"/>
  <c r="Q7" i="4" l="1"/>
  <c r="D20" i="4"/>
  <c r="C40" i="5"/>
  <c r="C39" i="5"/>
  <c r="C38" i="5"/>
  <c r="C37" i="5"/>
  <c r="C36" i="5"/>
  <c r="C35" i="5"/>
  <c r="C30" i="5"/>
  <c r="C29" i="5"/>
  <c r="C28" i="5"/>
  <c r="C27" i="5"/>
  <c r="C23" i="5"/>
  <c r="C22" i="5"/>
  <c r="C21" i="5"/>
  <c r="C20" i="5"/>
  <c r="C19" i="5"/>
  <c r="C18" i="5"/>
  <c r="C17" i="5"/>
  <c r="C16" i="5"/>
  <c r="C11" i="5"/>
  <c r="C10" i="5"/>
  <c r="M53" i="5"/>
  <c r="N52" i="5"/>
  <c r="N51" i="5"/>
  <c r="N50" i="5"/>
  <c r="N49" i="5"/>
  <c r="N48" i="5"/>
  <c r="D48" i="5"/>
  <c r="N47" i="5"/>
  <c r="I47" i="5"/>
  <c r="D47" i="5"/>
  <c r="N46" i="5"/>
  <c r="I46" i="5"/>
  <c r="D46" i="5"/>
  <c r="H45" i="5"/>
  <c r="I45" i="5" s="1"/>
  <c r="C45" i="5"/>
  <c r="H48" i="5" s="1"/>
  <c r="I48" i="5" s="1"/>
  <c r="I44" i="5"/>
  <c r="D44" i="5"/>
  <c r="M43" i="5"/>
  <c r="N42" i="5"/>
  <c r="N41" i="5"/>
  <c r="N40" i="5"/>
  <c r="N39" i="5"/>
  <c r="N38" i="5"/>
  <c r="H38" i="5"/>
  <c r="I38" i="5" s="1"/>
  <c r="N37" i="5"/>
  <c r="I37" i="5"/>
  <c r="N36" i="5"/>
  <c r="I36" i="5"/>
  <c r="N35" i="5"/>
  <c r="N34" i="5"/>
  <c r="N33" i="5"/>
  <c r="H33" i="5"/>
  <c r="I33" i="5" s="1"/>
  <c r="M32" i="5"/>
  <c r="N32" i="5" s="1"/>
  <c r="I32" i="5"/>
  <c r="I31" i="5"/>
  <c r="I30" i="5"/>
  <c r="M29" i="5"/>
  <c r="N29" i="5" s="1"/>
  <c r="I29" i="5"/>
  <c r="N28" i="5"/>
  <c r="I28" i="5"/>
  <c r="N27" i="5"/>
  <c r="N26" i="5"/>
  <c r="I25" i="5"/>
  <c r="N24" i="5"/>
  <c r="I24" i="5"/>
  <c r="I23" i="5"/>
  <c r="N22" i="5"/>
  <c r="I22" i="5"/>
  <c r="I21" i="5"/>
  <c r="N20" i="5"/>
  <c r="I20" i="5"/>
  <c r="I19" i="5"/>
  <c r="N18" i="5"/>
  <c r="H16" i="5"/>
  <c r="I16" i="5" s="1"/>
  <c r="I15" i="5"/>
  <c r="M14" i="5"/>
  <c r="N14" i="5" s="1"/>
  <c r="I14" i="5"/>
  <c r="N13" i="5"/>
  <c r="N12" i="5"/>
  <c r="I12" i="5"/>
  <c r="N11" i="5"/>
  <c r="I11" i="5"/>
  <c r="N10" i="5"/>
  <c r="N53" i="5" l="1"/>
  <c r="N43" i="5"/>
  <c r="D45" i="5"/>
  <c r="L53" i="4"/>
  <c r="Q11" i="4"/>
  <c r="Q10" i="4"/>
  <c r="Q8" i="4"/>
  <c r="C70" i="4" l="1"/>
  <c r="Q25" i="4" l="1"/>
  <c r="Q24" i="4"/>
  <c r="Q23" i="4"/>
  <c r="Q21" i="4"/>
  <c r="Q19" i="4"/>
  <c r="Q17" i="4"/>
  <c r="Q16" i="4"/>
  <c r="D64" i="4"/>
  <c r="D62" i="4"/>
  <c r="D61" i="4"/>
  <c r="D60" i="4"/>
  <c r="D69" i="4"/>
  <c r="D68" i="4"/>
  <c r="Q33" i="4"/>
  <c r="Q32" i="4"/>
  <c r="Q31" i="4"/>
  <c r="Q30" i="4"/>
  <c r="Q29" i="4"/>
  <c r="D39" i="4"/>
  <c r="D38" i="4"/>
  <c r="D37" i="4"/>
  <c r="D36" i="4"/>
  <c r="D35" i="4"/>
  <c r="D34" i="4"/>
  <c r="D30" i="4"/>
  <c r="D29" i="4"/>
  <c r="D28" i="4"/>
  <c r="D27" i="4"/>
  <c r="D26" i="4"/>
  <c r="D25" i="4"/>
  <c r="Q40" i="4"/>
  <c r="Q39" i="4"/>
  <c r="Q38" i="4"/>
  <c r="Q37" i="4"/>
  <c r="D21" i="4"/>
  <c r="D19" i="4"/>
  <c r="D18" i="4"/>
  <c r="D17" i="4"/>
  <c r="D16" i="4"/>
  <c r="D15" i="4"/>
  <c r="D14" i="4"/>
  <c r="D10" i="4"/>
  <c r="D9" i="4"/>
  <c r="D29" i="5" l="1"/>
  <c r="D30" i="5"/>
  <c r="D27" i="5"/>
  <c r="D28" i="5"/>
  <c r="D39" i="5"/>
  <c r="D35" i="5"/>
  <c r="D36" i="5"/>
  <c r="D37" i="5"/>
  <c r="D38" i="5"/>
  <c r="D40" i="5"/>
  <c r="D10" i="5"/>
  <c r="D21" i="5"/>
  <c r="D11" i="5"/>
  <c r="D16" i="5"/>
  <c r="D17" i="5"/>
  <c r="D18" i="5"/>
  <c r="D23" i="5"/>
  <c r="D19" i="5"/>
  <c r="D20" i="5"/>
  <c r="D22" i="5"/>
  <c r="C43" i="4"/>
  <c r="D43" i="4" s="1"/>
  <c r="C54" i="4" l="1"/>
  <c r="C22" i="4" l="1"/>
  <c r="D22" i="4" l="1"/>
  <c r="C24" i="5"/>
  <c r="Q12" i="4"/>
  <c r="D24" i="5" l="1"/>
  <c r="D70" i="4"/>
  <c r="L44" i="4" l="1"/>
  <c r="L49" i="4"/>
  <c r="C11" i="4"/>
  <c r="D65" i="4"/>
  <c r="P26" i="4"/>
  <c r="Q26" i="4" s="1"/>
  <c r="P34" i="4"/>
  <c r="Q34" i="4" s="1"/>
  <c r="C31" i="4"/>
  <c r="L50" i="4"/>
  <c r="Q44" i="4"/>
  <c r="Q45" i="4"/>
  <c r="Q46" i="4"/>
  <c r="Q47" i="4"/>
  <c r="Q48" i="4"/>
  <c r="Q49" i="4"/>
  <c r="Q50" i="4"/>
  <c r="L47" i="4"/>
  <c r="L51" i="4"/>
  <c r="L45" i="4"/>
  <c r="L48" i="4"/>
  <c r="P51" i="4"/>
  <c r="D31" i="4" l="1"/>
  <c r="C41" i="5"/>
  <c r="Q41" i="4"/>
  <c r="C31" i="5"/>
  <c r="D11" i="4"/>
  <c r="C12" i="5"/>
  <c r="Q51" i="4"/>
  <c r="D31" i="5" l="1"/>
  <c r="D41" i="5"/>
  <c r="D12" i="5"/>
</calcChain>
</file>

<file path=xl/sharedStrings.xml><?xml version="1.0" encoding="utf-8"?>
<sst xmlns="http://schemas.openxmlformats.org/spreadsheetml/2006/main" count="271" uniqueCount="145">
  <si>
    <t>University of California</t>
  </si>
  <si>
    <t>CA private colleges</t>
  </si>
  <si>
    <t>Out of state</t>
  </si>
  <si>
    <t>Other local cities</t>
  </si>
  <si>
    <t>Out of country</t>
  </si>
  <si>
    <t>Total transfers:</t>
  </si>
  <si>
    <t>Total Students</t>
  </si>
  <si>
    <t>Gender</t>
  </si>
  <si>
    <t>Student Type</t>
  </si>
  <si>
    <t>Enrollment Pattern</t>
  </si>
  <si>
    <t>Female</t>
  </si>
  <si>
    <t>Full-time</t>
  </si>
  <si>
    <t>Day only</t>
  </si>
  <si>
    <t>Male</t>
  </si>
  <si>
    <t>Both Day and Eve/Sat</t>
  </si>
  <si>
    <t>Unknown</t>
  </si>
  <si>
    <t>Part-time</t>
  </si>
  <si>
    <t>Evening or Eve/Sat</t>
  </si>
  <si>
    <t xml:space="preserve">  6 to 11.5 units</t>
  </si>
  <si>
    <t>Saturday only</t>
  </si>
  <si>
    <t xml:space="preserve">  .5 to 5.5 units</t>
  </si>
  <si>
    <t>Independently Scheduled</t>
  </si>
  <si>
    <t>Race-ethnicity</t>
  </si>
  <si>
    <t>African-American</t>
  </si>
  <si>
    <t>Asian-American</t>
  </si>
  <si>
    <t>Enrollment Status</t>
  </si>
  <si>
    <t>Educational Goal</t>
  </si>
  <si>
    <t>Filipino</t>
  </si>
  <si>
    <t>First time any college</t>
  </si>
  <si>
    <t>Transfer</t>
  </si>
  <si>
    <t>Latino</t>
  </si>
  <si>
    <t>First time transfer</t>
  </si>
  <si>
    <t xml:space="preserve">   (with/without AA/AS)</t>
  </si>
  <si>
    <t>Returning transfer</t>
  </si>
  <si>
    <t xml:space="preserve"> AA/AS only </t>
  </si>
  <si>
    <t>Native American</t>
  </si>
  <si>
    <t>Returning</t>
  </si>
  <si>
    <t xml:space="preserve">   (not transfer)</t>
  </si>
  <si>
    <t>Pacific Islander</t>
  </si>
  <si>
    <t>Continuing</t>
  </si>
  <si>
    <t>Occupational certificate</t>
  </si>
  <si>
    <t>White</t>
  </si>
  <si>
    <t>In High School</t>
  </si>
  <si>
    <t xml:space="preserve">   or job training</t>
  </si>
  <si>
    <t>Other</t>
  </si>
  <si>
    <t>Personal development</t>
  </si>
  <si>
    <t>Student Educational  Level</t>
  </si>
  <si>
    <t>Citizenship</t>
  </si>
  <si>
    <t>Freshman (&lt; 30 units)</t>
  </si>
  <si>
    <t>U.S. Citizen</t>
  </si>
  <si>
    <t>Sophomore (30-59 un.)</t>
  </si>
  <si>
    <t>Permanent Resident</t>
  </si>
  <si>
    <t>Other undergraduate</t>
  </si>
  <si>
    <t>Student Visa</t>
  </si>
  <si>
    <t>AA/AS degree</t>
  </si>
  <si>
    <t>New Students: High school districts</t>
  </si>
  <si>
    <t>BA/BS or higher deg.</t>
  </si>
  <si>
    <t>Chabot College Districts</t>
  </si>
  <si>
    <t>Age</t>
  </si>
  <si>
    <t>19 or younger</t>
  </si>
  <si>
    <t>20-21</t>
  </si>
  <si>
    <t>Other States</t>
  </si>
  <si>
    <t>22-24</t>
  </si>
  <si>
    <t>Other Countries</t>
  </si>
  <si>
    <t>25-29</t>
  </si>
  <si>
    <t>Other Alameda County</t>
  </si>
  <si>
    <t>30-39</t>
  </si>
  <si>
    <t>Other Bay Area</t>
  </si>
  <si>
    <t>40-49</t>
  </si>
  <si>
    <t>Other California</t>
  </si>
  <si>
    <t>50 or older</t>
  </si>
  <si>
    <t>Total new students:</t>
  </si>
  <si>
    <t>Transfer students: Previous college</t>
  </si>
  <si>
    <t>CA Community College</t>
  </si>
  <si>
    <t>California State Univ.</t>
  </si>
  <si>
    <t>Las Positas College Student Characteristics</t>
  </si>
  <si>
    <t xml:space="preserve">     Dublin</t>
  </si>
  <si>
    <t xml:space="preserve">     Livermore</t>
  </si>
  <si>
    <t xml:space="preserve">     Pleasanton</t>
  </si>
  <si>
    <t>Tracy</t>
  </si>
  <si>
    <t>San Ramon</t>
  </si>
  <si>
    <t>LPC Districts:</t>
  </si>
  <si>
    <t>Undecided</t>
  </si>
  <si>
    <t>Improve Eng/Math</t>
  </si>
  <si>
    <t xml:space="preserve">     Basic Skills</t>
  </si>
  <si>
    <t xml:space="preserve">    (intellectual/cultural)</t>
  </si>
  <si>
    <t>Multi-Ethnic</t>
  </si>
  <si>
    <t>Num</t>
  </si>
  <si>
    <t>Num.</t>
  </si>
  <si>
    <t>Pct.</t>
  </si>
  <si>
    <t>Pct</t>
  </si>
  <si>
    <t>Overall</t>
  </si>
  <si>
    <t>Mountain House</t>
  </si>
  <si>
    <t>Out-of-state</t>
  </si>
  <si>
    <t>non-resident tuition fees.</t>
  </si>
  <si>
    <t>students who are exempt by law from paying</t>
  </si>
  <si>
    <t xml:space="preserve">  San Leandro, San Lorenzo, and Union City.</t>
  </si>
  <si>
    <t>Note: 'California resident' category includes</t>
  </si>
  <si>
    <t>California resident</t>
  </si>
  <si>
    <t>Out-of-country</t>
  </si>
  <si>
    <t>Local residence: Cities with over 100 students</t>
  </si>
  <si>
    <t>Livermore*</t>
  </si>
  <si>
    <t>San Leandro*</t>
  </si>
  <si>
    <t>Pleasanton*</t>
  </si>
  <si>
    <t>Dublin*</t>
  </si>
  <si>
    <t>Castro Valley*</t>
  </si>
  <si>
    <t>Hayward*</t>
  </si>
  <si>
    <t>Note: *Cities in the District include Dublin,  Livermore, Pleasanton, Castro Valley, Hayward,</t>
  </si>
  <si>
    <r>
      <t xml:space="preserve">Official Residence </t>
    </r>
    <r>
      <rPr>
        <sz val="10"/>
        <rFont val="Times New Roman"/>
        <family val="1"/>
      </rPr>
      <t>(tuition purposes)</t>
    </r>
  </si>
  <si>
    <r>
      <t>SOURCE:</t>
    </r>
    <r>
      <rPr>
        <sz val="10"/>
        <rFont val="Times"/>
        <family val="1"/>
      </rPr>
      <t xml:space="preserve"> Chabot-Las Positas Institutional Research Dataset, Spring Census, final count.</t>
    </r>
  </si>
  <si>
    <t xml:space="preserve">  12 t0 14.5 units</t>
  </si>
  <si>
    <t xml:space="preserve">  15 or more units</t>
  </si>
  <si>
    <t>Spring 2022 Final Census</t>
  </si>
  <si>
    <t>Non-Credit Only</t>
  </si>
  <si>
    <t>Independently Sched.</t>
  </si>
  <si>
    <t xml:space="preserve">  12 to 14.5 units</t>
  </si>
  <si>
    <t>PT: 6-11.5 units</t>
  </si>
  <si>
    <t>PT: 0.5-5.5 units</t>
  </si>
  <si>
    <t>FT: 15+ units</t>
  </si>
  <si>
    <t>FT 12-14.5 units</t>
  </si>
  <si>
    <t>AA/AS only</t>
  </si>
  <si>
    <t>Certificate/Training</t>
  </si>
  <si>
    <t>Basic Skills</t>
  </si>
  <si>
    <t>Personal Dev.</t>
  </si>
  <si>
    <t>Student Headcount</t>
  </si>
  <si>
    <t>Local Residence (100 students or more)</t>
  </si>
  <si>
    <t>Note: *District service area: Dublin, Livermore,</t>
  </si>
  <si>
    <t xml:space="preserve">  Pleasanton, Castro Valley, Hayward, San Leandro,</t>
  </si>
  <si>
    <t xml:space="preserve">  San Lorenzo, and Union City.</t>
  </si>
  <si>
    <t xml:space="preserve">Chabot-Las Positas Institutional </t>
  </si>
  <si>
    <r>
      <t>Data Source</t>
    </r>
    <r>
      <rPr>
        <b/>
        <sz val="10"/>
        <rFont val="Times New Roman"/>
        <family val="1"/>
      </rPr>
      <t>:</t>
    </r>
    <r>
      <rPr>
        <sz val="10"/>
        <rFont val="Times"/>
        <family val="1"/>
      </rPr>
      <t xml:space="preserve"> </t>
    </r>
  </si>
  <si>
    <t>Full-time:</t>
  </si>
  <si>
    <t>Part-time:</t>
  </si>
  <si>
    <t>Black or African Am.</t>
  </si>
  <si>
    <t>Saturday Only</t>
  </si>
  <si>
    <t>Asian or Asian Am.</t>
  </si>
  <si>
    <t>Mountain House --&gt; Tracy</t>
  </si>
  <si>
    <t>Danville</t>
  </si>
  <si>
    <t>Latine</t>
  </si>
  <si>
    <t>final count.</t>
  </si>
  <si>
    <t>In High/Adult School</t>
  </si>
  <si>
    <t>Student Characteristics: Summer 2024 Final Census</t>
  </si>
  <si>
    <t>Mountain House / Tracy</t>
  </si>
  <si>
    <t xml:space="preserve">Research Dataset, Summer Census, </t>
  </si>
  <si>
    <t>First-Time Transfers: Prior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</si>
</sst>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00"/>
  </numFmts>
  <fonts count="24">
    <font>
      <sz val="10"/>
      <name val="Arial"/>
    </font>
    <font>
      <sz val="10"/>
      <name val="Arial"/>
      <family val="2"/>
    </font>
    <font>
      <sz val="10"/>
      <name val="Geneva"/>
    </font>
    <font>
      <sz val="10"/>
      <name val="Times"/>
      <family val="1"/>
    </font>
    <font>
      <b/>
      <sz val="16"/>
      <name val="Times"/>
      <family val="1"/>
    </font>
    <font>
      <b/>
      <sz val="14"/>
      <name val="Times"/>
      <family val="1"/>
    </font>
    <font>
      <b/>
      <sz val="10"/>
      <name val="Times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"/>
      <family val="1"/>
    </font>
    <font>
      <sz val="8"/>
      <name val="Geneva"/>
    </font>
    <font>
      <b/>
      <sz val="8"/>
      <name val="Times"/>
      <family val="1"/>
    </font>
    <font>
      <sz val="8"/>
      <name val="Arial"/>
      <family val="2"/>
    </font>
    <font>
      <sz val="12"/>
      <name val="Geneva"/>
    </font>
    <font>
      <b/>
      <sz val="12"/>
      <name val="Times"/>
      <family val="1"/>
    </font>
    <font>
      <sz val="12"/>
      <name val="Arial"/>
      <family val="2"/>
    </font>
    <font>
      <sz val="12"/>
      <name val="Times"/>
      <family val="1"/>
    </font>
    <font>
      <b/>
      <u/>
      <sz val="1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7A00"/>
        <bgColor indexed="64"/>
      </patternFill>
    </fill>
    <fill>
      <patternFill patternType="solid">
        <fgColor rgb="FF730000"/>
        <bgColor indexed="64"/>
      </patternFill>
    </fill>
    <fill>
      <patternFill patternType="solid">
        <fgColor rgb="FF4D0000"/>
        <bgColor indexed="64"/>
      </patternFill>
    </fill>
    <fill>
      <patternFill patternType="solid">
        <fgColor rgb="FFAA967C"/>
        <bgColor indexed="64"/>
      </patternFill>
    </fill>
    <fill>
      <patternFill patternType="solid">
        <fgColor rgb="FFE0C6AD"/>
        <bgColor indexed="64"/>
      </patternFill>
    </fill>
    <fill>
      <patternFill patternType="solid">
        <fgColor rgb="FFFFE6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/>
    <xf numFmtId="3" fontId="3" fillId="0" borderId="0" xfId="0" applyNumberFormat="1" applyFont="1"/>
    <xf numFmtId="0" fontId="6" fillId="0" borderId="0" xfId="0" applyFont="1"/>
    <xf numFmtId="164" fontId="2" fillId="0" borderId="0" xfId="0" applyNumberFormat="1" applyFont="1"/>
    <xf numFmtId="164" fontId="2" fillId="0" borderId="0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7" fillId="0" borderId="0" xfId="0" applyFont="1" applyBorder="1"/>
    <xf numFmtId="3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right"/>
    </xf>
    <xf numFmtId="0" fontId="8" fillId="0" borderId="0" xfId="0" applyFont="1" applyBorder="1"/>
    <xf numFmtId="3" fontId="7" fillId="0" borderId="0" xfId="0" applyNumberFormat="1" applyFont="1" applyBorder="1"/>
    <xf numFmtId="9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3" fontId="7" fillId="0" borderId="7" xfId="0" applyNumberFormat="1" applyFont="1" applyBorder="1"/>
    <xf numFmtId="9" fontId="7" fillId="0" borderId="7" xfId="0" applyNumberFormat="1" applyFont="1" applyBorder="1"/>
    <xf numFmtId="164" fontId="7" fillId="0" borderId="8" xfId="0" applyNumberFormat="1" applyFont="1" applyBorder="1"/>
    <xf numFmtId="164" fontId="7" fillId="0" borderId="0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164" fontId="7" fillId="0" borderId="7" xfId="0" applyNumberFormat="1" applyFont="1" applyBorder="1"/>
    <xf numFmtId="0" fontId="7" fillId="0" borderId="4" xfId="0" applyFont="1" applyBorder="1"/>
    <xf numFmtId="164" fontId="7" fillId="0" borderId="5" xfId="0" applyNumberFormat="1" applyFont="1" applyBorder="1"/>
    <xf numFmtId="0" fontId="8" fillId="2" borderId="0" xfId="0" applyFont="1" applyFill="1" applyBorder="1" applyAlignment="1">
      <alignment horizontal="center"/>
    </xf>
    <xf numFmtId="0" fontId="7" fillId="0" borderId="5" xfId="0" applyFont="1" applyBorder="1"/>
    <xf numFmtId="0" fontId="9" fillId="0" borderId="0" xfId="0" applyFont="1" applyFill="1"/>
    <xf numFmtId="0" fontId="7" fillId="0" borderId="0" xfId="0" applyFont="1" applyFill="1"/>
    <xf numFmtId="3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7" fillId="0" borderId="6" xfId="0" applyFont="1" applyBorder="1"/>
    <xf numFmtId="0" fontId="7" fillId="0" borderId="8" xfId="0" applyFont="1" applyBorder="1"/>
    <xf numFmtId="3" fontId="8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9" fontId="7" fillId="0" borderId="0" xfId="0" applyNumberFormat="1" applyFont="1"/>
    <xf numFmtId="3" fontId="7" fillId="0" borderId="0" xfId="0" applyNumberFormat="1" applyFont="1"/>
    <xf numFmtId="1" fontId="7" fillId="0" borderId="0" xfId="0" applyNumberFormat="1" applyFont="1"/>
    <xf numFmtId="9" fontId="10" fillId="0" borderId="0" xfId="0" applyNumberFormat="1" applyFont="1"/>
    <xf numFmtId="3" fontId="10" fillId="0" borderId="0" xfId="0" applyNumberFormat="1" applyFont="1"/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/>
    <xf numFmtId="9" fontId="7" fillId="0" borderId="0" xfId="0" applyNumberFormat="1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8" fillId="0" borderId="9" xfId="0" applyFont="1" applyFill="1" applyBorder="1" applyAlignment="1">
      <alignment horizontal="right"/>
    </xf>
    <xf numFmtId="3" fontId="7" fillId="0" borderId="9" xfId="0" applyNumberFormat="1" applyFont="1" applyFill="1" applyBorder="1"/>
    <xf numFmtId="9" fontId="7" fillId="0" borderId="9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9" fontId="7" fillId="2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9" fontId="7" fillId="0" borderId="0" xfId="0" applyNumberFormat="1" applyFont="1" applyBorder="1" applyAlignment="1">
      <alignment horizontal="right"/>
    </xf>
    <xf numFmtId="0" fontId="7" fillId="0" borderId="9" xfId="0" applyFont="1" applyBorder="1"/>
    <xf numFmtId="3" fontId="8" fillId="2" borderId="0" xfId="0" applyNumberFormat="1" applyFont="1" applyFill="1" applyBorder="1"/>
    <xf numFmtId="9" fontId="8" fillId="2" borderId="0" xfId="0" applyNumberFormat="1" applyFont="1" applyFill="1" applyBorder="1"/>
    <xf numFmtId="0" fontId="7" fillId="0" borderId="9" xfId="0" applyFont="1" applyFill="1" applyBorder="1"/>
    <xf numFmtId="9" fontId="7" fillId="0" borderId="9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3" fontId="7" fillId="2" borderId="0" xfId="0" applyNumberFormat="1" applyFont="1" applyFill="1" applyBorder="1"/>
    <xf numFmtId="9" fontId="7" fillId="2" borderId="0" xfId="0" applyNumberFormat="1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0" borderId="0" xfId="0" applyFont="1" applyBorder="1" applyAlignment="1">
      <alignment horizontal="left"/>
    </xf>
    <xf numFmtId="3" fontId="11" fillId="0" borderId="0" xfId="0" applyNumberFormat="1" applyFont="1" applyFill="1" applyBorder="1"/>
    <xf numFmtId="0" fontId="7" fillId="0" borderId="9" xfId="0" applyFont="1" applyBorder="1" applyAlignment="1">
      <alignment horizontal="left"/>
    </xf>
    <xf numFmtId="0" fontId="11" fillId="0" borderId="9" xfId="0" applyFont="1" applyBorder="1"/>
    <xf numFmtId="9" fontId="7" fillId="0" borderId="9" xfId="0" applyNumberFormat="1" applyFont="1" applyBorder="1"/>
    <xf numFmtId="9" fontId="7" fillId="0" borderId="0" xfId="1" applyFont="1" applyBorder="1"/>
    <xf numFmtId="0" fontId="7" fillId="0" borderId="10" xfId="0" applyFont="1" applyBorder="1"/>
    <xf numFmtId="0" fontId="11" fillId="0" borderId="0" xfId="0" applyFont="1" applyFill="1" applyBorder="1"/>
    <xf numFmtId="3" fontId="2" fillId="0" borderId="0" xfId="0" applyNumberFormat="1" applyFont="1"/>
    <xf numFmtId="9" fontId="7" fillId="0" borderId="0" xfId="1" applyFont="1" applyFill="1" applyBorder="1"/>
    <xf numFmtId="9" fontId="7" fillId="0" borderId="0" xfId="1" applyFont="1"/>
    <xf numFmtId="0" fontId="12" fillId="0" borderId="0" xfId="0" applyFont="1"/>
    <xf numFmtId="9" fontId="12" fillId="0" borderId="0" xfId="1" applyFont="1"/>
    <xf numFmtId="0" fontId="7" fillId="7" borderId="14" xfId="0" applyFont="1" applyFill="1" applyBorder="1"/>
    <xf numFmtId="3" fontId="7" fillId="7" borderId="15" xfId="0" applyNumberFormat="1" applyFont="1" applyFill="1" applyBorder="1"/>
    <xf numFmtId="9" fontId="7" fillId="7" borderId="16" xfId="0" applyNumberFormat="1" applyFont="1" applyFill="1" applyBorder="1" applyAlignment="1">
      <alignment horizontal="right"/>
    </xf>
    <xf numFmtId="0" fontId="7" fillId="7" borderId="17" xfId="0" applyFont="1" applyFill="1" applyBorder="1"/>
    <xf numFmtId="3" fontId="7" fillId="7" borderId="18" xfId="0" applyNumberFormat="1" applyFont="1" applyFill="1" applyBorder="1"/>
    <xf numFmtId="9" fontId="7" fillId="7" borderId="19" xfId="0" applyNumberFormat="1" applyFont="1" applyFill="1" applyBorder="1" applyAlignment="1">
      <alignment horizontal="right"/>
    </xf>
    <xf numFmtId="0" fontId="13" fillId="6" borderId="11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center"/>
    </xf>
    <xf numFmtId="9" fontId="14" fillId="6" borderId="13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0" fontId="7" fillId="11" borderId="16" xfId="0" applyFont="1" applyFill="1" applyBorder="1" applyAlignment="1">
      <alignment horizontal="center"/>
    </xf>
    <xf numFmtId="0" fontId="7" fillId="12" borderId="16" xfId="0" applyFont="1" applyFill="1" applyBorder="1" applyAlignment="1">
      <alignment horizontal="center"/>
    </xf>
    <xf numFmtId="0" fontId="7" fillId="13" borderId="16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7" fillId="17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17" borderId="14" xfId="0" applyFont="1" applyFill="1" applyBorder="1" applyAlignment="1">
      <alignment horizontal="center"/>
    </xf>
    <xf numFmtId="0" fontId="7" fillId="16" borderId="14" xfId="0" applyFont="1" applyFill="1" applyBorder="1" applyAlignment="1">
      <alignment horizontal="center"/>
    </xf>
    <xf numFmtId="0" fontId="7" fillId="15" borderId="14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0" fontId="13" fillId="4" borderId="20" xfId="0" applyFont="1" applyFill="1" applyBorder="1" applyAlignment="1">
      <alignment horizontal="center"/>
    </xf>
    <xf numFmtId="3" fontId="7" fillId="8" borderId="24" xfId="0" applyNumberFormat="1" applyFont="1" applyFill="1" applyBorder="1"/>
    <xf numFmtId="9" fontId="7" fillId="8" borderId="25" xfId="0" applyNumberFormat="1" applyFont="1" applyFill="1" applyBorder="1"/>
    <xf numFmtId="0" fontId="7" fillId="7" borderId="11" xfId="0" applyFont="1" applyFill="1" applyBorder="1"/>
    <xf numFmtId="3" fontId="7" fillId="7" borderId="12" xfId="0" applyNumberFormat="1" applyFont="1" applyFill="1" applyBorder="1"/>
    <xf numFmtId="9" fontId="7" fillId="7" borderId="13" xfId="0" applyNumberFormat="1" applyFont="1" applyFill="1" applyBorder="1" applyAlignment="1">
      <alignment horizontal="right"/>
    </xf>
    <xf numFmtId="0" fontId="9" fillId="7" borderId="14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7" fillId="0" borderId="27" xfId="0" applyFont="1" applyBorder="1"/>
    <xf numFmtId="9" fontId="7" fillId="0" borderId="27" xfId="0" applyNumberFormat="1" applyFont="1" applyBorder="1"/>
    <xf numFmtId="3" fontId="14" fillId="4" borderId="21" xfId="0" applyNumberFormat="1" applyFont="1" applyFill="1" applyBorder="1" applyAlignment="1">
      <alignment horizontal="center"/>
    </xf>
    <xf numFmtId="164" fontId="14" fillId="4" borderId="22" xfId="0" applyNumberFormat="1" applyFont="1" applyFill="1" applyBorder="1" applyAlignment="1">
      <alignment horizontal="center"/>
    </xf>
    <xf numFmtId="0" fontId="13" fillId="6" borderId="26" xfId="0" applyFont="1" applyFill="1" applyBorder="1" applyAlignment="1">
      <alignment horizontal="left"/>
    </xf>
    <xf numFmtId="0" fontId="14" fillId="6" borderId="28" xfId="0" applyFont="1" applyFill="1" applyBorder="1" applyAlignment="1">
      <alignment horizontal="center"/>
    </xf>
    <xf numFmtId="9" fontId="14" fillId="6" borderId="29" xfId="0" applyNumberFormat="1" applyFont="1" applyFill="1" applyBorder="1" applyAlignment="1">
      <alignment horizontal="center"/>
    </xf>
    <xf numFmtId="0" fontId="8" fillId="5" borderId="11" xfId="0" applyFont="1" applyFill="1" applyBorder="1" applyAlignment="1">
      <alignment horizontal="right"/>
    </xf>
    <xf numFmtId="3" fontId="8" fillId="5" borderId="12" xfId="0" applyNumberFormat="1" applyFont="1" applyFill="1" applyBorder="1"/>
    <xf numFmtId="9" fontId="7" fillId="5" borderId="13" xfId="0" applyNumberFormat="1" applyFont="1" applyFill="1" applyBorder="1" applyAlignment="1">
      <alignment horizontal="right"/>
    </xf>
    <xf numFmtId="0" fontId="8" fillId="5" borderId="17" xfId="0" applyFont="1" applyFill="1" applyBorder="1" applyAlignment="1">
      <alignment horizontal="right"/>
    </xf>
    <xf numFmtId="3" fontId="8" fillId="5" borderId="18" xfId="0" applyNumberFormat="1" applyFont="1" applyFill="1" applyBorder="1"/>
    <xf numFmtId="9" fontId="7" fillId="5" borderId="19" xfId="0" applyNumberFormat="1" applyFont="1" applyFill="1" applyBorder="1" applyAlignment="1">
      <alignment horizontal="right"/>
    </xf>
    <xf numFmtId="164" fontId="7" fillId="7" borderId="16" xfId="0" applyNumberFormat="1" applyFont="1" applyFill="1" applyBorder="1"/>
    <xf numFmtId="164" fontId="7" fillId="5" borderId="19" xfId="0" applyNumberFormat="1" applyFont="1" applyFill="1" applyBorder="1"/>
    <xf numFmtId="0" fontId="7" fillId="3" borderId="26" xfId="0" applyFont="1" applyFill="1" applyBorder="1"/>
    <xf numFmtId="0" fontId="7" fillId="5" borderId="11" xfId="0" applyFont="1" applyFill="1" applyBorder="1"/>
    <xf numFmtId="164" fontId="7" fillId="3" borderId="13" xfId="0" applyNumberFormat="1" applyFont="1" applyFill="1" applyBorder="1"/>
    <xf numFmtId="0" fontId="7" fillId="12" borderId="19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right"/>
    </xf>
    <xf numFmtId="0" fontId="7" fillId="17" borderId="16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3" borderId="16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9" fontId="11" fillId="0" borderId="0" xfId="0" applyNumberFormat="1" applyFont="1" applyBorder="1"/>
    <xf numFmtId="0" fontId="18" fillId="0" borderId="0" xfId="0" applyFont="1"/>
    <xf numFmtId="0" fontId="21" fillId="0" borderId="0" xfId="0" applyFont="1"/>
    <xf numFmtId="0" fontId="11" fillId="0" borderId="0" xfId="0" applyFont="1" applyFill="1" applyBorder="1" applyAlignment="1">
      <alignment horizontal="left"/>
    </xf>
    <xf numFmtId="0" fontId="7" fillId="8" borderId="0" xfId="0" applyFont="1" applyFill="1"/>
    <xf numFmtId="164" fontId="7" fillId="8" borderId="0" xfId="0" applyNumberFormat="1" applyFont="1" applyFill="1" applyBorder="1"/>
    <xf numFmtId="3" fontId="11" fillId="8" borderId="0" xfId="0" applyNumberFormat="1" applyFont="1" applyFill="1" applyBorder="1"/>
    <xf numFmtId="9" fontId="11" fillId="8" borderId="0" xfId="0" applyNumberFormat="1" applyFont="1" applyFill="1" applyBorder="1"/>
    <xf numFmtId="164" fontId="11" fillId="8" borderId="0" xfId="0" applyNumberFormat="1" applyFont="1" applyFill="1" applyBorder="1"/>
    <xf numFmtId="0" fontId="7" fillId="8" borderId="0" xfId="0" applyFont="1" applyFill="1" applyBorder="1"/>
    <xf numFmtId="3" fontId="7" fillId="8" borderId="0" xfId="0" applyNumberFormat="1" applyFont="1" applyFill="1" applyBorder="1"/>
    <xf numFmtId="9" fontId="7" fillId="8" borderId="0" xfId="0" applyNumberFormat="1" applyFont="1" applyFill="1" applyBorder="1"/>
    <xf numFmtId="164" fontId="7" fillId="5" borderId="0" xfId="0" applyNumberFormat="1" applyFont="1" applyFill="1" applyBorder="1"/>
    <xf numFmtId="0" fontId="23" fillId="5" borderId="0" xfId="0" applyFont="1" applyFill="1" applyBorder="1"/>
    <xf numFmtId="0" fontId="7" fillId="5" borderId="0" xfId="0" applyFont="1" applyFill="1"/>
    <xf numFmtId="0" fontId="16" fillId="0" borderId="0" xfId="0" applyFont="1" applyFill="1" applyBorder="1"/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/>
    <xf numFmtId="0" fontId="19" fillId="0" borderId="0" xfId="0" applyFont="1" applyFill="1" applyBorder="1"/>
    <xf numFmtId="0" fontId="20" fillId="0" borderId="0" xfId="0" applyFont="1" applyFill="1" applyBorder="1" applyAlignment="1">
      <alignment horizontal="centerContinuous"/>
    </xf>
    <xf numFmtId="0" fontId="21" fillId="0" borderId="0" xfId="0" applyFont="1" applyFill="1" applyBorder="1"/>
    <xf numFmtId="0" fontId="22" fillId="0" borderId="0" xfId="0" applyFont="1" applyFill="1" applyBorder="1"/>
    <xf numFmtId="0" fontId="7" fillId="18" borderId="14" xfId="0" applyFont="1" applyFill="1" applyBorder="1"/>
    <xf numFmtId="3" fontId="7" fillId="18" borderId="15" xfId="0" applyNumberFormat="1" applyFont="1" applyFill="1" applyBorder="1"/>
    <xf numFmtId="9" fontId="7" fillId="18" borderId="16" xfId="0" applyNumberFormat="1" applyFont="1" applyFill="1" applyBorder="1" applyAlignment="1">
      <alignment horizontal="right"/>
    </xf>
    <xf numFmtId="0" fontId="13" fillId="6" borderId="11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left"/>
    </xf>
    <xf numFmtId="0" fontId="13" fillId="6" borderId="13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7" borderId="30" xfId="0" applyFont="1" applyFill="1" applyBorder="1"/>
    <xf numFmtId="0" fontId="7" fillId="7" borderId="14" xfId="0" applyFont="1" applyFill="1" applyBorder="1"/>
    <xf numFmtId="0" fontId="7" fillId="17" borderId="16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3" borderId="1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0000"/>
      <color rgb="FF4D0000"/>
      <color rgb="FFAA967C"/>
      <color rgb="FFE0C6AD"/>
      <color rgb="FFFFE6CC"/>
      <color rgb="FFFFCC99"/>
      <color rgb="FFC00000"/>
      <color rgb="FF800000"/>
      <color rgb="FFF57A00"/>
      <color rgb="FFF57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79998351202544E-2"/>
          <c:y val="5.9390192517611927E-2"/>
          <c:w val="0.88869339581393991"/>
          <c:h val="0.88273440060320374"/>
        </c:manualLayout>
      </c:layout>
      <c:pieChart>
        <c:varyColors val="1"/>
        <c:ser>
          <c:idx val="0"/>
          <c:order val="0"/>
          <c:tx>
            <c:strRef>
              <c:f>'LPC Su24'!$D$8</c:f>
              <c:strCache>
                <c:ptCount val="1"/>
                <c:pt idx="0">
                  <c:v>Pct.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46-4704-9053-F6555C4436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46-4704-9053-F6555C4436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46-4704-9053-F6555C443662}"/>
              </c:ext>
            </c:extLst>
          </c:dPt>
          <c:dLbls>
            <c:dLbl>
              <c:idx val="0"/>
              <c:layout>
                <c:manualLayout>
                  <c:x val="-7.4113154004469217E-2"/>
                  <c:y val="-7.2136935878164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18627294741381"/>
                      <c:h val="0.433876671279687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446-4704-9053-F6555C443662}"/>
                </c:ext>
              </c:extLst>
            </c:dLbl>
            <c:dLbl>
              <c:idx val="1"/>
              <c:layout>
                <c:manualLayout>
                  <c:x val="8.0037164613669873E-2"/>
                  <c:y val="5.7139723963985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042321563938802"/>
                      <c:h val="0.314941967467849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446-4704-9053-F6555C4436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46-4704-9053-F6555C4436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effectLst>
                      <a:glow rad="25400">
                        <a:schemeClr val="tx1"/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'LPC Su24'!$B$9:$B$11</c:f>
              <c:strCache>
                <c:ptCount val="3"/>
                <c:pt idx="0">
                  <c:v>Female</c:v>
                </c:pt>
                <c:pt idx="1">
                  <c:v>Male</c:v>
                </c:pt>
                <c:pt idx="2">
                  <c:v>Unknown</c:v>
                </c:pt>
              </c:strCache>
            </c:strRef>
          </c:cat>
          <c:val>
            <c:numRef>
              <c:f>'LPC Su24'!$D$9:$D$11</c:f>
              <c:numCache>
                <c:formatCode>0%</c:formatCode>
                <c:ptCount val="3"/>
                <c:pt idx="0">
                  <c:v>0.49731968810916177</c:v>
                </c:pt>
                <c:pt idx="1">
                  <c:v>0.449317738791423</c:v>
                </c:pt>
                <c:pt idx="2">
                  <c:v>5.3362573099415202E-2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6-4704-9053-F6555C44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noFill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3948683451855"/>
          <c:y val="3.5777785432653572E-2"/>
          <c:w val="0.81796435309097149"/>
          <c:h val="0.93430283861319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'LPC Su24'!$B$14</c:f>
              <c:strCache>
                <c:ptCount val="1"/>
                <c:pt idx="0">
                  <c:v>Black or African Am.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Su24'!$D$14</c:f>
              <c:numCache>
                <c:formatCode>0%</c:formatCode>
                <c:ptCount val="1"/>
                <c:pt idx="0">
                  <c:v>3.9473684210526314E-2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8-4EB1-8203-AD42D51E9B15}"/>
            </c:ext>
          </c:extLst>
        </c:ser>
        <c:ser>
          <c:idx val="1"/>
          <c:order val="1"/>
          <c:tx>
            <c:strRef>
              <c:f>'LPC Su24'!$B$15</c:f>
              <c:strCache>
                <c:ptCount val="1"/>
                <c:pt idx="0">
                  <c:v>Asian or Asian Am.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Su24'!$D$15</c:f>
              <c:numCache>
                <c:formatCode>0%</c:formatCode>
                <c:ptCount val="1"/>
                <c:pt idx="0">
                  <c:v>0.30945419103313843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8-4EB1-8203-AD42D51E9B15}"/>
            </c:ext>
          </c:extLst>
        </c:ser>
        <c:ser>
          <c:idx val="2"/>
          <c:order val="2"/>
          <c:tx>
            <c:strRef>
              <c:f>'LPC Su24'!$B$16</c:f>
              <c:strCache>
                <c:ptCount val="1"/>
                <c:pt idx="0">
                  <c:v>Filipino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Su24'!$D$16</c:f>
              <c:numCache>
                <c:formatCode>0%</c:formatCode>
                <c:ptCount val="1"/>
                <c:pt idx="0">
                  <c:v>4.8489278752436644E-2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8-4EB1-8203-AD42D51E9B15}"/>
            </c:ext>
          </c:extLst>
        </c:ser>
        <c:ser>
          <c:idx val="3"/>
          <c:order val="3"/>
          <c:tx>
            <c:strRef>
              <c:f>'LPC Su24'!$B$17</c:f>
              <c:strCache>
                <c:ptCount val="1"/>
                <c:pt idx="0">
                  <c:v>Latine</c:v>
                </c:pt>
              </c:strCache>
            </c:strRef>
          </c:tx>
          <c:spPr>
            <a:solidFill>
              <a:schemeClr val="accent4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4871952493768361"/>
                      <c:h val="0.208594377510040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D42-4895-BC90-4DB793EFF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Su24'!$D$17</c:f>
              <c:numCache>
                <c:formatCode>0%</c:formatCode>
                <c:ptCount val="1"/>
                <c:pt idx="0">
                  <c:v>0.24415204678362573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68-4EB1-8203-AD42D51E9B15}"/>
            </c:ext>
          </c:extLst>
        </c:ser>
        <c:ser>
          <c:idx val="4"/>
          <c:order val="4"/>
          <c:tx>
            <c:strRef>
              <c:f>'LPC Su24'!$B$18</c:f>
              <c:strCache>
                <c:ptCount val="1"/>
                <c:pt idx="0">
                  <c:v>Native American</c:v>
                </c:pt>
              </c:strCache>
            </c:strRef>
          </c:tx>
          <c:spPr>
            <a:solidFill>
              <a:schemeClr val="accent5"/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68-4EB1-8203-AD42D51E9B15}"/>
            </c:ext>
          </c:extLst>
        </c:ser>
        <c:ser>
          <c:idx val="5"/>
          <c:order val="5"/>
          <c:tx>
            <c:strRef>
              <c:f>'LPC Su24'!$B$19</c:f>
              <c:strCache>
                <c:ptCount val="1"/>
                <c:pt idx="0">
                  <c:v>Pacific Islander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68-4EB1-8203-AD42D51E9B15}"/>
            </c:ext>
          </c:extLst>
        </c:ser>
        <c:ser>
          <c:idx val="6"/>
          <c:order val="6"/>
          <c:tx>
            <c:strRef>
              <c:f>'LPC Su24'!$B$20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6835908145548331"/>
                      <c:h val="0.155369175164579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094-497C-A2D5-6A84FCBC7D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Su24'!$D$20</c:f>
              <c:numCache>
                <c:formatCode>0%</c:formatCode>
                <c:ptCount val="1"/>
                <c:pt idx="0">
                  <c:v>0.25243664717348929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68-4EB1-8203-AD42D51E9B15}"/>
            </c:ext>
          </c:extLst>
        </c:ser>
        <c:ser>
          <c:idx val="7"/>
          <c:order val="7"/>
          <c:tx>
            <c:strRef>
              <c:f>'LPC Su24'!$B$21</c:f>
              <c:strCache>
                <c:ptCount val="1"/>
                <c:pt idx="0">
                  <c:v>Multi-Ethnic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Su24'!$D$21</c:f>
              <c:numCache>
                <c:formatCode>0%</c:formatCode>
                <c:ptCount val="1"/>
                <c:pt idx="0">
                  <c:v>8.2846003898635473E-2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68-4EB1-8203-AD42D51E9B15}"/>
            </c:ext>
          </c:extLst>
        </c:ser>
        <c:ser>
          <c:idx val="8"/>
          <c:order val="8"/>
          <c:tx>
            <c:strRef>
              <c:f>'LPC Su24'!$B$22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19050">
              <a:noFill/>
            </a:ln>
            <a:effectLst/>
          </c:spPr>
          <c:invertIfNegative val="0"/>
          <c:cat>
            <c:numRef>
              <c:f>'LPC Su24'!$D$13</c:f>
              <c:numCache>
                <c:formatCode>0%</c:formatCode>
                <c:ptCount val="1"/>
              </c:numCache>
            </c:numRef>
          </c:cat>
          <c:val>
            <c:numRef>
              <c:f>'LPC Su24'!$D$22</c:f>
              <c:numCache>
                <c:formatCode>0%</c:formatCode>
                <c:ptCount val="1"/>
                <c:pt idx="0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68-4EB1-8203-AD42D51E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584822831"/>
        <c:axId val="1584824079"/>
      </c:barChart>
      <c:catAx>
        <c:axId val="1584822831"/>
        <c:scaling>
          <c:orientation val="maxMin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 w="6350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4079"/>
        <c:crosses val="autoZero"/>
        <c:auto val="1"/>
        <c:lblAlgn val="ctr"/>
        <c:lblOffset val="100"/>
        <c:noMultiLvlLbl val="0"/>
      </c:catAx>
      <c:valAx>
        <c:axId val="1584824079"/>
        <c:scaling>
          <c:orientation val="minMax"/>
          <c:max val="0.35000000000000003"/>
          <c:min val="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2831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3948683451855"/>
          <c:y val="3.5777785432653572E-2"/>
          <c:w val="0.82085545119645276"/>
          <c:h val="0.934868595487954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'LPC Su24'!$B$34</c:f>
              <c:strCache>
                <c:ptCount val="1"/>
                <c:pt idx="0">
                  <c:v>First time any college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val>
            <c:numRef>
              <c:f>'LPC Su24'!$D$34</c:f>
              <c:numCache>
                <c:formatCode>0%</c:formatCode>
                <c:ptCount val="1"/>
                <c:pt idx="0">
                  <c:v>8.9668615984405453E-2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3-487C-B35C-26B7FB097E73}"/>
            </c:ext>
          </c:extLst>
        </c:ser>
        <c:ser>
          <c:idx val="1"/>
          <c:order val="1"/>
          <c:tx>
            <c:strRef>
              <c:f>'LPC Su24'!$B$35</c:f>
              <c:strCache>
                <c:ptCount val="1"/>
                <c:pt idx="0">
                  <c:v>First time transfer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val>
            <c:numRef>
              <c:f>'LPC Su24'!$D$35</c:f>
              <c:numCache>
                <c:formatCode>0%</c:formatCode>
                <c:ptCount val="1"/>
                <c:pt idx="0">
                  <c:v>0.11354775828460038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3-487C-B35C-26B7FB097E73}"/>
            </c:ext>
          </c:extLst>
        </c:ser>
        <c:ser>
          <c:idx val="2"/>
          <c:order val="2"/>
          <c:tx>
            <c:strRef>
              <c:f>'LPC Su24'!$B$36</c:f>
              <c:strCache>
                <c:ptCount val="1"/>
                <c:pt idx="0">
                  <c:v>Returning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val>
            <c:numRef>
              <c:f>'LPC Su24'!$D$36</c:f>
              <c:numCache>
                <c:formatCode>0%</c:formatCode>
                <c:ptCount val="1"/>
                <c:pt idx="0">
                  <c:v>9.8927875243664712E-2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3-487C-B35C-26B7FB097E73}"/>
            </c:ext>
          </c:extLst>
        </c:ser>
        <c:ser>
          <c:idx val="4"/>
          <c:order val="4"/>
          <c:tx>
            <c:strRef>
              <c:f>'LPC Su24'!$B$37</c:f>
              <c:strCache>
                <c:ptCount val="1"/>
                <c:pt idx="0">
                  <c:v>Continuing</c:v>
                </c:pt>
              </c:strCache>
            </c:strRef>
          </c:tx>
          <c:spPr>
            <a:solidFill>
              <a:schemeClr val="accent5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67083210364245704"/>
                      <c:h val="0.13854657163129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E43-487C-B35C-26B7FB097E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val>
            <c:numRef>
              <c:f>'LPC Su24'!$D$37</c:f>
              <c:numCache>
                <c:formatCode>0%</c:formatCode>
                <c:ptCount val="1"/>
                <c:pt idx="0">
                  <c:v>0.56335282651072127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3-487C-B35C-26B7FB097E73}"/>
            </c:ext>
          </c:extLst>
        </c:ser>
        <c:ser>
          <c:idx val="5"/>
          <c:order val="5"/>
          <c:tx>
            <c:strRef>
              <c:f>'LPC Su24'!$B$38</c:f>
              <c:strCache>
                <c:ptCount val="1"/>
                <c:pt idx="0">
                  <c:v>In High School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val>
            <c:numRef>
              <c:f>'LPC Su24'!$D$38</c:f>
              <c:numCache>
                <c:formatCode>0%</c:formatCode>
                <c:ptCount val="1"/>
                <c:pt idx="0">
                  <c:v>0.13450292397660818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43-487C-B35C-26B7FB097E73}"/>
            </c:ext>
          </c:extLst>
        </c:ser>
        <c:ser>
          <c:idx val="6"/>
          <c:order val="6"/>
          <c:tx>
            <c:strRef>
              <c:f>'LPC Su24'!$B$39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noFill/>
            </a:ln>
            <a:effectLst/>
          </c:spPr>
          <c:invertIfNegative val="0"/>
          <c:val>
            <c:numRef>
              <c:f>'LPC Su24'!$D$39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43-487C-B35C-26B7FB097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584822831"/>
        <c:axId val="1584824079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'LPC F23 C'!#REF!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 w="19050"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'LPC F23 C'!#REF!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E43-487C-B35C-26B7FB097E73}"/>
                  </c:ext>
                </c:extLst>
              </c15:ser>
            </c15:filteredBarSeries>
          </c:ext>
        </c:extLst>
      </c:barChart>
      <c:catAx>
        <c:axId val="15848228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4079"/>
        <c:crosses val="autoZero"/>
        <c:auto val="1"/>
        <c:lblAlgn val="ctr"/>
        <c:lblOffset val="100"/>
        <c:noMultiLvlLbl val="0"/>
      </c:catAx>
      <c:valAx>
        <c:axId val="1584824079"/>
        <c:scaling>
          <c:orientation val="minMax"/>
          <c:max val="0.8"/>
          <c:min val="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2831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3948683451855"/>
          <c:y val="3.5777785432653572E-2"/>
          <c:w val="0.81796435309097149"/>
          <c:h val="0.93430283861319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'LPC Su24'!$S$7:$S$12</c:f>
              <c:strCache>
                <c:ptCount val="1"/>
                <c:pt idx="0">
                  <c:v>FT: 15+ units FT 12-14.5 units PT: 6-11.5 units PT: 0.5-5.5 units Non-Credit Only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val>
            <c:numRef>
              <c:f>'LPC Su24'!$Q$7</c:f>
              <c:numCache>
                <c:formatCode>0%</c:formatCode>
                <c:ptCount val="1"/>
                <c:pt idx="0">
                  <c:v>2.0711500974658868E-2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99F-8799-A66140DAF570}"/>
            </c:ext>
          </c:extLst>
        </c:ser>
        <c:ser>
          <c:idx val="1"/>
          <c:order val="1"/>
          <c:tx>
            <c:strRef>
              <c:f>'LPC Su24'!$O$8</c:f>
              <c:strCache>
                <c:ptCount val="1"/>
                <c:pt idx="0">
                  <c:v>  12 to 14.5 units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val>
            <c:numRef>
              <c:f>'LPC Su24'!$Q$8</c:f>
              <c:numCache>
                <c:formatCode>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D-499F-8799-A66140DAF570}"/>
            </c:ext>
          </c:extLst>
        </c:ser>
        <c:ser>
          <c:idx val="2"/>
          <c:order val="2"/>
          <c:tx>
            <c:strRef>
              <c:f>'LPC Su24'!$O$9</c:f>
              <c:strCache>
                <c:ptCount val="1"/>
                <c:pt idx="0">
                  <c:v>Part-time: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val>
            <c:numRef>
              <c:f>'LPC Su24'!$Q$9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8E0D-499F-8799-A66140DAF570}"/>
            </c:ext>
          </c:extLst>
        </c:ser>
        <c:ser>
          <c:idx val="3"/>
          <c:order val="3"/>
          <c:tx>
            <c:strRef>
              <c:f>'LPC Su24'!$O$10</c:f>
              <c:strCache>
                <c:ptCount val="1"/>
                <c:pt idx="0">
                  <c:v>  6 to 11.5 units</c:v>
                </c:pt>
              </c:strCache>
            </c:strRef>
          </c:tx>
          <c:spPr>
            <a:solidFill>
              <a:schemeClr val="accent4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66776833843356675"/>
                      <c:h val="0.24946475440569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A15-44DE-B6C9-86F9B6B3D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val>
            <c:numRef>
              <c:f>'LPC Su24'!$Q$10</c:f>
              <c:numCache>
                <c:formatCode>0%</c:formatCode>
                <c:ptCount val="1"/>
                <c:pt idx="0">
                  <c:v>0.39059454191033138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0D-499F-8799-A66140DAF570}"/>
            </c:ext>
          </c:extLst>
        </c:ser>
        <c:ser>
          <c:idx val="4"/>
          <c:order val="4"/>
          <c:tx>
            <c:strRef>
              <c:f>'LPC Su24'!$O$11</c:f>
              <c:strCache>
                <c:ptCount val="1"/>
                <c:pt idx="0">
                  <c:v>  .5 to 5.5 units</c:v>
                </c:pt>
              </c:strCache>
            </c:strRef>
          </c:tx>
          <c:spPr>
            <a:solidFill>
              <a:schemeClr val="accent5"/>
            </a:solidFill>
            <a:ln w="19050">
              <a:noFill/>
            </a:ln>
            <a:effectLst/>
          </c:spPr>
          <c:invertIfNegative val="0"/>
          <c:val>
            <c:numRef>
              <c:f>'LPC Su24'!$Q$11</c:f>
              <c:numCache>
                <c:formatCode>0%</c:formatCode>
                <c:ptCount val="1"/>
                <c:pt idx="0">
                  <c:v>0.50097465886939574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0D-499F-8799-A66140DAF570}"/>
            </c:ext>
          </c:extLst>
        </c:ser>
        <c:ser>
          <c:idx val="5"/>
          <c:order val="5"/>
          <c:tx>
            <c:strRef>
              <c:f>'LPC Su24'!$O$12</c:f>
              <c:strCache>
                <c:ptCount val="1"/>
                <c:pt idx="0">
                  <c:v>Non-Credit Only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val>
            <c:numRef>
              <c:f>'LPC Su24'!$Q$12</c:f>
              <c:numCache>
                <c:formatCode>0%</c:formatCode>
                <c:ptCount val="1"/>
                <c:pt idx="0">
                  <c:v>4.6052631578947366E-2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0D-499F-8799-A66140DA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584822831"/>
        <c:axId val="1584824079"/>
      </c:barChart>
      <c:catAx>
        <c:axId val="1584822831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4079"/>
        <c:crosses val="autoZero"/>
        <c:auto val="1"/>
        <c:lblAlgn val="ctr"/>
        <c:lblOffset val="100"/>
        <c:noMultiLvlLbl val="0"/>
      </c:catAx>
      <c:valAx>
        <c:axId val="1584824079"/>
        <c:scaling>
          <c:orientation val="maxMin"/>
          <c:max val="0.4"/>
          <c:min val="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2831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05050505050504E-2"/>
          <c:y val="3.7184594953519258E-2"/>
          <c:w val="0.90909090909090906"/>
          <c:h val="0.946879150066401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'LPC Su24'!$S$16</c:f>
              <c:strCache>
                <c:ptCount val="1"/>
                <c:pt idx="0">
                  <c:v>Transfer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454745342658248"/>
                      <c:h val="0.166458515602216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7E10-46F6-AFAA-F81B175879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Su24'!$Q$16</c:f>
              <c:numCache>
                <c:formatCode>0%</c:formatCode>
                <c:ptCount val="1"/>
                <c:pt idx="0">
                  <c:v>0.6678849902534113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0-46F6-AFAA-F81B1758799F}"/>
            </c:ext>
          </c:extLst>
        </c:ser>
        <c:ser>
          <c:idx val="2"/>
          <c:order val="1"/>
          <c:tx>
            <c:strRef>
              <c:f>'LPC Su24'!$S$17</c:f>
              <c:strCache>
                <c:ptCount val="1"/>
                <c:pt idx="0">
                  <c:v>AA/AS only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Su24'!$Q$17</c:f>
              <c:numCache>
                <c:formatCode>0%</c:formatCode>
                <c:ptCount val="1"/>
                <c:pt idx="0">
                  <c:v>5.1900584795321635E-2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0-46F6-AFAA-F81B1758799F}"/>
            </c:ext>
          </c:extLst>
        </c:ser>
        <c:ser>
          <c:idx val="4"/>
          <c:order val="2"/>
          <c:tx>
            <c:strRef>
              <c:f>'LPC Su24'!$S$19</c:f>
              <c:strCache>
                <c:ptCount val="1"/>
                <c:pt idx="0">
                  <c:v>Certificate/Training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Su24'!$Q$19</c:f>
              <c:numCache>
                <c:formatCode>0%</c:formatCode>
                <c:ptCount val="1"/>
                <c:pt idx="0">
                  <c:v>8.3576998050682264E-2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10-46F6-AFAA-F81B1758799F}"/>
            </c:ext>
          </c:extLst>
        </c:ser>
        <c:ser>
          <c:idx val="6"/>
          <c:order val="3"/>
          <c:tx>
            <c:strRef>
              <c:f>'LPC Su24'!$S$21</c:f>
              <c:strCache>
                <c:ptCount val="1"/>
                <c:pt idx="0">
                  <c:v>Basic Skills</c:v>
                </c:pt>
              </c:strCache>
            </c:strRef>
          </c:tx>
          <c:spPr>
            <a:solidFill>
              <a:srgbClr val="FFE6CC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Su24'!$Q$21</c:f>
              <c:numCache>
                <c:formatCode>0%</c:formatCode>
                <c:ptCount val="1"/>
                <c:pt idx="0">
                  <c:v>1.2183235867446393E-2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10-46F6-AFAA-F81B1758799F}"/>
            </c:ext>
          </c:extLst>
        </c:ser>
        <c:ser>
          <c:idx val="8"/>
          <c:order val="4"/>
          <c:tx>
            <c:strRef>
              <c:f>'LPC Su24'!$S$23</c:f>
              <c:strCache>
                <c:ptCount val="1"/>
                <c:pt idx="0">
                  <c:v>Personal Dev.</c:v>
                </c:pt>
              </c:strCache>
            </c:strRef>
          </c:tx>
          <c:spPr>
            <a:solidFill>
              <a:srgbClr val="E0C6AD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Su24'!$Q$23</c:f>
              <c:numCache>
                <c:formatCode>0%</c:formatCode>
                <c:ptCount val="1"/>
                <c:pt idx="0">
                  <c:v>4.6539961013645222E-2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10-46F6-AFAA-F81B1758799F}"/>
            </c:ext>
          </c:extLst>
        </c:ser>
        <c:ser>
          <c:idx val="9"/>
          <c:order val="5"/>
          <c:tx>
            <c:strRef>
              <c:f>'LPC Su24'!$S$24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A967C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Su24'!$Q$24</c:f>
              <c:numCache>
                <c:formatCode>0%</c:formatCode>
                <c:ptCount val="1"/>
                <c:pt idx="0">
                  <c:v>6.9688109161793368E-2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10-46F6-AFAA-F81B1758799F}"/>
            </c:ext>
          </c:extLst>
        </c:ser>
        <c:ser>
          <c:idx val="10"/>
          <c:order val="6"/>
          <c:tx>
            <c:strRef>
              <c:f>'LPC Su24'!$S$25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rgbClr val="4D0000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Su24'!$Q$25</c:f>
              <c:numCache>
                <c:formatCode>0%</c:formatCode>
                <c:ptCount val="1"/>
                <c:pt idx="0">
                  <c:v>6.8226120857699801E-2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10-46F6-AFAA-F81B1758799F}"/>
            </c:ext>
          </c:extLst>
        </c:ser>
        <c:ser>
          <c:idx val="11"/>
          <c:order val="7"/>
          <c:tx>
            <c:strRef>
              <c:f>'LPC Su24'!$S$26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30000"/>
            </a:solidFill>
            <a:ln w="3175"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numRef>
              <c:f>'LPC Su24'!$Q$14</c:f>
              <c:numCache>
                <c:formatCode>0%</c:formatCode>
                <c:ptCount val="1"/>
              </c:numCache>
            </c:numRef>
          </c:cat>
          <c:val>
            <c:numRef>
              <c:f>'LPC Su24'!$Q$26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10-46F6-AFAA-F81B175879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704239519"/>
        <c:axId val="1704239935"/>
      </c:barChart>
      <c:catAx>
        <c:axId val="1704239519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239935"/>
        <c:crosses val="autoZero"/>
        <c:auto val="1"/>
        <c:lblAlgn val="ctr"/>
        <c:lblOffset val="100"/>
        <c:noMultiLvlLbl val="0"/>
      </c:catAx>
      <c:valAx>
        <c:axId val="1704239935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239519"/>
        <c:crosses val="autoZero"/>
        <c:crossBetween val="between"/>
        <c:majorUnit val="0.2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23643475293353E-2"/>
          <c:y val="3.5777785432653572E-2"/>
          <c:w val="0.80065007227002671"/>
          <c:h val="0.934868595487954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'LPC Su24'!$O$29</c:f>
              <c:strCache>
                <c:ptCount val="1"/>
                <c:pt idx="0">
                  <c:v>In High/Adult School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val>
            <c:numRef>
              <c:f>'LPC Su24'!$Q$29</c:f>
              <c:numCache>
                <c:formatCode>0%</c:formatCode>
                <c:ptCount val="1"/>
                <c:pt idx="0">
                  <c:v>0.13450292397660818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1-480A-8D0C-64326E13DD1F}"/>
            </c:ext>
          </c:extLst>
        </c:ser>
        <c:ser>
          <c:idx val="1"/>
          <c:order val="1"/>
          <c:tx>
            <c:strRef>
              <c:f>'LPC Su24'!$O$30</c:f>
              <c:strCache>
                <c:ptCount val="1"/>
                <c:pt idx="0">
                  <c:v>Freshman (&lt; 30 units)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731947172623732E-2"/>
                  <c:y val="4.8661137463820449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81407471694571032"/>
                      <c:h val="0.26561745348129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3A1-480A-8D0C-64326E13D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val>
            <c:numRef>
              <c:f>'LPC Su24'!$Q$30</c:f>
              <c:numCache>
                <c:formatCode>0%</c:formatCode>
                <c:ptCount val="1"/>
                <c:pt idx="0">
                  <c:v>0.46150097465886941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1-480A-8D0C-64326E13DD1F}"/>
            </c:ext>
          </c:extLst>
        </c:ser>
        <c:ser>
          <c:idx val="2"/>
          <c:order val="2"/>
          <c:tx>
            <c:strRef>
              <c:f>'LPC Su24'!$O$31</c:f>
              <c:strCache>
                <c:ptCount val="1"/>
                <c:pt idx="0">
                  <c:v>Sophomore (30-59 un.)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val>
            <c:numRef>
              <c:f>'LPC Su24'!$Q$31</c:f>
              <c:numCache>
                <c:formatCode>0%</c:formatCode>
                <c:ptCount val="1"/>
                <c:pt idx="0">
                  <c:v>0.21515594541910332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1-480A-8D0C-64326E13DD1F}"/>
            </c:ext>
          </c:extLst>
        </c:ser>
        <c:ser>
          <c:idx val="3"/>
          <c:order val="3"/>
          <c:tx>
            <c:strRef>
              <c:f>'LPC Su24'!$O$32</c:f>
              <c:strCache>
                <c:ptCount val="1"/>
                <c:pt idx="0">
                  <c:v>Other undergraduate</c:v>
                </c:pt>
              </c:strCache>
            </c:strRef>
          </c:tx>
          <c:spPr>
            <a:solidFill>
              <a:schemeClr val="accent4"/>
            </a:solidFill>
            <a:ln w="19050">
              <a:noFill/>
            </a:ln>
            <a:effectLst/>
          </c:spPr>
          <c:invertIfNegative val="0"/>
          <c:val>
            <c:numRef>
              <c:f>'LPC Su24'!$Q$32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A1-480A-8D0C-64326E13DD1F}"/>
            </c:ext>
          </c:extLst>
        </c:ser>
        <c:ser>
          <c:idx val="4"/>
          <c:order val="4"/>
          <c:tx>
            <c:strRef>
              <c:f>'LPC Su24'!$O$33</c:f>
              <c:strCache>
                <c:ptCount val="1"/>
                <c:pt idx="0">
                  <c:v>AA/AS degree</c:v>
                </c:pt>
              </c:strCache>
            </c:strRef>
          </c:tx>
          <c:spPr>
            <a:solidFill>
              <a:schemeClr val="accent5"/>
            </a:solidFill>
            <a:ln w="19050">
              <a:noFill/>
            </a:ln>
            <a:effectLst/>
          </c:spPr>
          <c:invertIfNegative val="0"/>
          <c:val>
            <c:numRef>
              <c:f>'LPC Su24'!$Q$33</c:f>
              <c:numCache>
                <c:formatCode>0%</c:formatCode>
                <c:ptCount val="1"/>
                <c:pt idx="0">
                  <c:v>2.4122807017543858E-2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A1-480A-8D0C-64326E13DD1F}"/>
            </c:ext>
          </c:extLst>
        </c:ser>
        <c:ser>
          <c:idx val="5"/>
          <c:order val="5"/>
          <c:tx>
            <c:strRef>
              <c:f>'LPC Su24'!$O$34</c:f>
              <c:strCache>
                <c:ptCount val="1"/>
                <c:pt idx="0">
                  <c:v>BA/BS or higher deg.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val>
            <c:numRef>
              <c:f>'LPC Su24'!$Q$34</c:f>
              <c:numCache>
                <c:formatCode>0%</c:formatCode>
                <c:ptCount val="1"/>
                <c:pt idx="0">
                  <c:v>5.360623781676413E-2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1-480A-8D0C-64326E13D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584822831"/>
        <c:axId val="1584824079"/>
      </c:barChart>
      <c:catAx>
        <c:axId val="1584822831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4079"/>
        <c:crosses val="autoZero"/>
        <c:auto val="1"/>
        <c:lblAlgn val="ctr"/>
        <c:lblOffset val="100"/>
        <c:noMultiLvlLbl val="0"/>
      </c:catAx>
      <c:valAx>
        <c:axId val="1584824079"/>
        <c:scaling>
          <c:orientation val="maxMin"/>
          <c:max val="0.5"/>
          <c:min val="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822831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89387900586505E-2"/>
          <c:y val="8.2162052324104645E-2"/>
          <c:w val="0.82652733223161923"/>
          <c:h val="0.95461789856913049"/>
        </c:manualLayout>
      </c:layout>
      <c:pieChart>
        <c:varyColors val="1"/>
        <c:ser>
          <c:idx val="0"/>
          <c:order val="0"/>
          <c:tx>
            <c:strRef>
              <c:f>'LPC Su24'!$Q$36</c:f>
              <c:strCache>
                <c:ptCount val="1"/>
              </c:strCache>
            </c:strRef>
          </c:tx>
          <c:spPr>
            <a:ln w="6350"/>
          </c:spPr>
          <c:dPt>
            <c:idx val="0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4-4089-898A-C2829ECA11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08-4FBA-A961-7A14CF3FD8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08-4FBA-A961-7A14CF3FD8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08-4FBA-A961-7A14CF3FD8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08-4FBA-A961-7A14CF3FD81E}"/>
              </c:ext>
            </c:extLst>
          </c:dPt>
          <c:dLbls>
            <c:dLbl>
              <c:idx val="0"/>
              <c:layout>
                <c:manualLayout>
                  <c:x val="-0.10887335344764146"/>
                  <c:y val="-7.32452565198400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effectLst>
                        <a:glow rad="25400">
                          <a:schemeClr val="tx1"/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77086663232516495"/>
                      <c:h val="0.476261552282030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84-4089-898A-C2829ECA11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'LPC Su24'!$O$37:$O$41</c:f>
              <c:strCache>
                <c:ptCount val="5"/>
                <c:pt idx="0">
                  <c:v>U.S. Citizen</c:v>
                </c:pt>
                <c:pt idx="1">
                  <c:v>Permanent Resident</c:v>
                </c:pt>
                <c:pt idx="2">
                  <c:v>Student Visa</c:v>
                </c:pt>
                <c:pt idx="3">
                  <c:v>Other</c:v>
                </c:pt>
                <c:pt idx="4">
                  <c:v>Unknown</c:v>
                </c:pt>
              </c:strCache>
            </c:strRef>
          </c:cat>
          <c:val>
            <c:numRef>
              <c:f>'LPC Su24'!$Q$37:$Q$41</c:f>
              <c:numCache>
                <c:formatCode>0%</c:formatCode>
                <c:ptCount val="5"/>
                <c:pt idx="0">
                  <c:v>0.90277777777777779</c:v>
                </c:pt>
                <c:pt idx="1">
                  <c:v>5.5311890838206625E-2</c:v>
                </c:pt>
                <c:pt idx="2">
                  <c:v>6.0916179337231965E-3</c:v>
                </c:pt>
                <c:pt idx="3">
                  <c:v>3.5818713450292396E-2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4-4089-898A-C2829ECA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treemap" uniqueId="{6D62994D-4820-4654-BB27-16B938B1FC68}">
          <cx:tx>
            <cx:txData>
              <cx:f>_xlchart.v1.1</cx:f>
              <cx:v/>
            </cx:txData>
          </cx:tx>
          <cx:spPr>
            <a:ln w="6350">
              <a:solidFill>
                <a:schemeClr val="bg1"/>
              </a:solidFill>
            </a:ln>
          </cx:spPr>
          <cx:dataLabels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800"/>
                </a:pPr>
                <a:endParaRPr lang="en-US" sz="800"/>
              </a:p>
            </cx:txPr>
            <cx:visibility seriesName="0" categoryName="1" value="0"/>
            <cx:dataLabel idx="0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800" b="1"/>
                  </a:pPr>
                  <a:r>
                    <a:rPr lang="en-US" sz="800" b="1"/>
                    <a:t>19 or younger, 52%</a:t>
                  </a:r>
                </a:p>
              </cx:txPr>
              <cx:visibility seriesName="0" categoryName="1" value="1"/>
              <cx:separator>, </cx:separator>
            </cx:dataLabel>
            <cx:dataLabelHidden idx="1"/>
            <cx:dataLabelHidden idx="2"/>
            <cx:dataLabelHidden idx="3"/>
            <cx:dataLabelHidden idx="4"/>
            <cx:dataLabelHidden idx="5"/>
            <cx:dataLabelHidden idx="6"/>
          </cx:dataLabels>
          <cx:dataId val="0"/>
          <cx:layoutPr/>
        </cx:series>
      </cx:plotAreaRegion>
    </cx:plotArea>
  </cx:chart>
  <cx:spPr>
    <a:noFill/>
    <a:ln w="6350"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microsoft.com/office/2014/relationships/chartEx" Target="../charts/chartEx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32266</xdr:colOff>
      <xdr:row>5</xdr:row>
      <xdr:rowOff>141905</xdr:rowOff>
    </xdr:from>
    <xdr:to>
      <xdr:col>8</xdr:col>
      <xdr:colOff>333375</xdr:colOff>
      <xdr:row>11</xdr:row>
      <xdr:rowOff>127443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217234</xdr:colOff>
      <xdr:row>12</xdr:row>
      <xdr:rowOff>104775</xdr:rowOff>
    </xdr:from>
    <xdr:to>
      <xdr:col>9</xdr:col>
      <xdr:colOff>66675</xdr:colOff>
      <xdr:row>22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238333</xdr:colOff>
      <xdr:row>32</xdr:row>
      <xdr:rowOff>128185</xdr:rowOff>
    </xdr:from>
    <xdr:to>
      <xdr:col>8</xdr:col>
      <xdr:colOff>352424</xdr:colOff>
      <xdr:row>39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314325</xdr:colOff>
      <xdr:row>22</xdr:row>
      <xdr:rowOff>152400</xdr:rowOff>
    </xdr:from>
    <xdr:to>
      <xdr:col>8</xdr:col>
      <xdr:colOff>371476</xdr:colOff>
      <xdr:row>31</xdr:row>
      <xdr:rowOff>66674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81200" y="3667125"/>
              <a:ext cx="1200151" cy="13715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9525</xdr:colOff>
      <xdr:row>5</xdr:row>
      <xdr:rowOff>123825</xdr:rowOff>
    </xdr:from>
    <xdr:to>
      <xdr:col>14</xdr:col>
      <xdr:colOff>30416</xdr:colOff>
      <xdr:row>12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12</xdr:row>
      <xdr:rowOff>114301</xdr:rowOff>
    </xdr:from>
    <xdr:to>
      <xdr:col>13</xdr:col>
      <xdr:colOff>19051</xdr:colOff>
      <xdr:row>26</xdr:row>
      <xdr:rowOff>9525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95250</xdr:colOff>
      <xdr:row>27</xdr:row>
      <xdr:rowOff>123824</xdr:rowOff>
    </xdr:from>
    <xdr:to>
      <xdr:col>14</xdr:col>
      <xdr:colOff>123616</xdr:colOff>
      <xdr:row>34</xdr:row>
      <xdr:rowOff>40088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</xdr:row>
      <xdr:rowOff>95250</xdr:rowOff>
    </xdr:from>
    <xdr:to>
      <xdr:col>8</xdr:col>
      <xdr:colOff>344805</xdr:colOff>
      <xdr:row>11</xdr:row>
      <xdr:rowOff>95250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1866900"/>
          <a:ext cx="315468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95250</xdr:rowOff>
    </xdr:from>
    <xdr:to>
      <xdr:col>8</xdr:col>
      <xdr:colOff>344805</xdr:colOff>
      <xdr:row>22</xdr:row>
      <xdr:rowOff>95250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0" y="3648075"/>
          <a:ext cx="315468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85725</xdr:rowOff>
    </xdr:from>
    <xdr:to>
      <xdr:col>8</xdr:col>
      <xdr:colOff>344805</xdr:colOff>
      <xdr:row>31</xdr:row>
      <xdr:rowOff>85725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0" y="5095875"/>
          <a:ext cx="315468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40</xdr:row>
      <xdr:rowOff>85725</xdr:rowOff>
    </xdr:from>
    <xdr:to>
      <xdr:col>12</xdr:col>
      <xdr:colOff>84963</xdr:colOff>
      <xdr:row>40</xdr:row>
      <xdr:rowOff>85725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0" y="6553200"/>
          <a:ext cx="4361688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26</xdr:row>
      <xdr:rowOff>85725</xdr:rowOff>
    </xdr:from>
    <xdr:to>
      <xdr:col>18</xdr:col>
      <xdr:colOff>19050</xdr:colOff>
      <xdr:row>26</xdr:row>
      <xdr:rowOff>85725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3257550" y="4286250"/>
          <a:ext cx="320040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12</xdr:row>
      <xdr:rowOff>95250</xdr:rowOff>
    </xdr:from>
    <xdr:to>
      <xdr:col>18</xdr:col>
      <xdr:colOff>19050</xdr:colOff>
      <xdr:row>12</xdr:row>
      <xdr:rowOff>95250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3257550" y="2028825"/>
          <a:ext cx="320040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34</xdr:row>
      <xdr:rowOff>85725</xdr:rowOff>
    </xdr:from>
    <xdr:to>
      <xdr:col>18</xdr:col>
      <xdr:colOff>19050</xdr:colOff>
      <xdr:row>34</xdr:row>
      <xdr:rowOff>85725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3257550" y="5581650"/>
          <a:ext cx="320040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41</xdr:row>
      <xdr:rowOff>76200</xdr:rowOff>
    </xdr:from>
    <xdr:to>
      <xdr:col>18</xdr:col>
      <xdr:colOff>19050</xdr:colOff>
      <xdr:row>41</xdr:row>
      <xdr:rowOff>76200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400550" y="6667500"/>
          <a:ext cx="205740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</xdr:colOff>
      <xdr:row>40</xdr:row>
      <xdr:rowOff>142876</xdr:rowOff>
    </xdr:from>
    <xdr:to>
      <xdr:col>12</xdr:col>
      <xdr:colOff>83820</xdr:colOff>
      <xdr:row>56</xdr:row>
      <xdr:rowOff>20956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4360545" y="6572251"/>
          <a:ext cx="0" cy="246888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51436</xdr:colOff>
      <xdr:row>40</xdr:row>
      <xdr:rowOff>142876</xdr:rowOff>
    </xdr:from>
    <xdr:to>
      <xdr:col>5</xdr:col>
      <xdr:colOff>51436</xdr:colOff>
      <xdr:row>54</xdr:row>
      <xdr:rowOff>24766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2089786" y="6610351"/>
          <a:ext cx="0" cy="214884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34</xdr:row>
      <xdr:rowOff>95250</xdr:rowOff>
    </xdr:from>
    <xdr:to>
      <xdr:col>12</xdr:col>
      <xdr:colOff>0</xdr:colOff>
      <xdr:row>40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51</xdr:row>
      <xdr:rowOff>95250</xdr:rowOff>
    </xdr:from>
    <xdr:to>
      <xdr:col>18</xdr:col>
      <xdr:colOff>19050</xdr:colOff>
      <xdr:row>51</xdr:row>
      <xdr:rowOff>95250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400550" y="8305800"/>
          <a:ext cx="2057400" cy="0"/>
        </a:xfrm>
        <a:prstGeom prst="line">
          <a:avLst/>
        </a:prstGeom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LPC Colors">
      <a:dk1>
        <a:sysClr val="windowText" lastClr="000000"/>
      </a:dk1>
      <a:lt1>
        <a:sysClr val="window" lastClr="FFFFFF"/>
      </a:lt1>
      <a:dk2>
        <a:srgbClr val="600000"/>
      </a:dk2>
      <a:lt2>
        <a:srgbClr val="E7E6E6"/>
      </a:lt2>
      <a:accent1>
        <a:srgbClr val="800000"/>
      </a:accent1>
      <a:accent2>
        <a:srgbClr val="C00000"/>
      </a:accent2>
      <a:accent3>
        <a:srgbClr val="FFCC99"/>
      </a:accent3>
      <a:accent4>
        <a:srgbClr val="FFE6CC"/>
      </a:accent4>
      <a:accent5>
        <a:srgbClr val="E0C6AD"/>
      </a:accent5>
      <a:accent6>
        <a:srgbClr val="AF967C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9"/>
  <sheetViews>
    <sheetView tabSelected="1" view="pageBreakPreview" zoomScale="120" zoomScaleNormal="120" zoomScaleSheetLayoutView="120" workbookViewId="0">
      <selection activeCell="S47" sqref="S47"/>
    </sheetView>
  </sheetViews>
  <sheetFormatPr defaultColWidth="8.85546875" defaultRowHeight="12.75"/>
  <cols>
    <col min="1" max="1" width="0.85546875" style="8" customWidth="1"/>
    <col min="2" max="2" width="19.140625" style="8" customWidth="1"/>
    <col min="3" max="3" width="5" style="8" customWidth="1"/>
    <col min="4" max="4" width="5" style="12" customWidth="1"/>
    <col min="5" max="5" width="0.5703125" style="8" customWidth="1"/>
    <col min="6" max="6" width="1.85546875" style="8" customWidth="1"/>
    <col min="7" max="8" width="4.85546875" style="8" customWidth="1"/>
    <col min="9" max="9" width="6" style="12" customWidth="1"/>
    <col min="10" max="10" width="4.85546875" style="51" customWidth="1"/>
    <col min="11" max="12" width="5.5703125" style="51" customWidth="1"/>
    <col min="13" max="13" width="1.85546875" style="51" customWidth="1"/>
    <col min="14" max="14" width="0.5703125" style="12" customWidth="1"/>
    <col min="15" max="15" width="19.140625" style="5" customWidth="1"/>
    <col min="16" max="16" width="5" style="10" customWidth="1"/>
    <col min="17" max="17" width="5" style="8" customWidth="1"/>
    <col min="18" max="18" width="0.85546875" style="8" customWidth="1"/>
    <col min="19" max="19" width="11.28515625" style="51" customWidth="1"/>
    <col min="20" max="20" width="11.42578125" style="51" customWidth="1"/>
    <col min="21" max="21" width="11.140625" style="51" bestFit="1" customWidth="1"/>
    <col min="22" max="16384" width="8.85546875" style="51"/>
  </cols>
  <sheetData>
    <row r="1" spans="1:20" s="163" customFormat="1" ht="6" customHeight="1">
      <c r="A1" s="177"/>
      <c r="B1" s="177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9"/>
    </row>
    <row r="2" spans="1:20" ht="20.25">
      <c r="A2" s="180"/>
      <c r="B2" s="181" t="s">
        <v>141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3"/>
    </row>
    <row r="3" spans="1:20" s="164" customFormat="1" ht="15.75">
      <c r="A3" s="184"/>
      <c r="B3" s="185"/>
      <c r="C3" s="185"/>
      <c r="D3" s="185"/>
      <c r="E3" s="185"/>
      <c r="F3" s="185"/>
      <c r="G3" s="185"/>
      <c r="H3" s="185"/>
      <c r="I3" s="185"/>
      <c r="J3" s="186"/>
      <c r="K3" s="186"/>
      <c r="L3" s="186"/>
      <c r="M3" s="186"/>
      <c r="N3" s="185"/>
      <c r="O3" s="185"/>
      <c r="P3" s="185"/>
      <c r="Q3" s="185"/>
      <c r="R3" s="187"/>
    </row>
    <row r="4" spans="1:20" ht="4.5" customHeight="1" thickBot="1">
      <c r="A4" s="6"/>
      <c r="B4" s="2"/>
      <c r="C4" s="2"/>
      <c r="D4" s="3"/>
      <c r="E4" s="3"/>
      <c r="N4" s="3"/>
      <c r="O4" s="2"/>
      <c r="P4" s="4"/>
      <c r="Q4" s="2"/>
      <c r="R4" s="5"/>
    </row>
    <row r="5" spans="1:20" s="15" customFormat="1">
      <c r="A5" s="78"/>
      <c r="B5" s="124" t="s">
        <v>91</v>
      </c>
      <c r="C5" s="135" t="s">
        <v>88</v>
      </c>
      <c r="D5" s="136" t="s">
        <v>89</v>
      </c>
      <c r="E5" s="123"/>
      <c r="I5" s="20"/>
      <c r="J5" s="20"/>
      <c r="N5" s="63"/>
      <c r="O5" s="102" t="s">
        <v>8</v>
      </c>
      <c r="P5" s="103" t="s">
        <v>88</v>
      </c>
      <c r="Q5" s="104" t="s">
        <v>89</v>
      </c>
      <c r="R5" s="153"/>
    </row>
    <row r="6" spans="1:20" s="15" customFormat="1" ht="13.5" thickBot="1">
      <c r="A6" s="29"/>
      <c r="B6" s="159" t="s">
        <v>124</v>
      </c>
      <c r="C6" s="125">
        <v>4104</v>
      </c>
      <c r="D6" s="126">
        <v>1</v>
      </c>
      <c r="E6" s="35"/>
      <c r="I6" s="20"/>
      <c r="J6" s="20"/>
      <c r="N6" s="71"/>
      <c r="O6" s="96" t="s">
        <v>131</v>
      </c>
      <c r="P6" s="97"/>
      <c r="Q6" s="98"/>
      <c r="R6" s="113"/>
    </row>
    <row r="7" spans="1:20" s="15" customFormat="1">
      <c r="A7" s="20"/>
      <c r="B7" s="26"/>
      <c r="C7" s="27"/>
      <c r="D7" s="28"/>
      <c r="E7" s="29"/>
      <c r="F7" s="29"/>
      <c r="G7" s="26"/>
      <c r="H7" s="27"/>
      <c r="I7" s="134"/>
      <c r="J7" s="20"/>
      <c r="N7" s="71"/>
      <c r="O7" s="188" t="s">
        <v>111</v>
      </c>
      <c r="P7" s="189">
        <v>85</v>
      </c>
      <c r="Q7" s="190">
        <f>IF((P7/$C$6)&lt;0.0049, IF(P7=0, 0, "&lt;1%"),(P7/$C$6))</f>
        <v>2.0711500974658868E-2</v>
      </c>
      <c r="R7" s="112"/>
      <c r="S7" s="15" t="s">
        <v>118</v>
      </c>
    </row>
    <row r="8" spans="1:20" s="15" customFormat="1">
      <c r="A8" s="148"/>
      <c r="B8" s="102" t="s">
        <v>7</v>
      </c>
      <c r="C8" s="103" t="s">
        <v>88</v>
      </c>
      <c r="D8" s="104" t="s">
        <v>89</v>
      </c>
      <c r="E8" s="29"/>
      <c r="F8" s="29"/>
      <c r="G8" s="26"/>
      <c r="H8" s="27"/>
      <c r="I8" s="134"/>
      <c r="J8" s="20"/>
      <c r="N8" s="71"/>
      <c r="O8" s="188" t="s">
        <v>115</v>
      </c>
      <c r="P8" s="189">
        <v>171</v>
      </c>
      <c r="Q8" s="190">
        <f>IF((P8/$C$6)&lt;0.0049, IF(P8=0, 0, "&lt;1%"),(P8/$C$6))</f>
        <v>4.1666666666666664E-2</v>
      </c>
      <c r="R8" s="111"/>
      <c r="S8" s="15" t="s">
        <v>119</v>
      </c>
    </row>
    <row r="9" spans="1:20" s="15" customFormat="1">
      <c r="A9" s="114"/>
      <c r="B9" s="96" t="s">
        <v>10</v>
      </c>
      <c r="C9" s="97">
        <v>2041</v>
      </c>
      <c r="D9" s="98">
        <f>IF((C9/$C$6)&lt;0.0049, IF(C9=0, 0, "&lt;1%"),(C9/$C$6))</f>
        <v>0.49731968810916177</v>
      </c>
      <c r="E9" s="29"/>
      <c r="F9" s="29"/>
      <c r="G9" s="26"/>
      <c r="H9" s="27"/>
      <c r="I9" s="134"/>
      <c r="J9" s="20"/>
      <c r="N9" s="71"/>
      <c r="O9" s="96" t="s">
        <v>132</v>
      </c>
      <c r="P9" s="97"/>
      <c r="Q9" s="98"/>
      <c r="R9" s="113"/>
      <c r="T9" s="93"/>
    </row>
    <row r="10" spans="1:20" s="15" customFormat="1">
      <c r="A10" s="115"/>
      <c r="B10" s="96" t="s">
        <v>13</v>
      </c>
      <c r="C10" s="97">
        <v>1844</v>
      </c>
      <c r="D10" s="98">
        <f>IF((C10/$C$6)&lt;0.0049, IF(C10=0, 0, "&lt;1%"),(C10/$C$6))</f>
        <v>0.449317738791423</v>
      </c>
      <c r="E10" s="29"/>
      <c r="F10" s="29"/>
      <c r="G10" s="26"/>
      <c r="H10" s="27"/>
      <c r="I10" s="134"/>
      <c r="J10" s="20"/>
      <c r="N10" s="71"/>
      <c r="O10" s="188" t="s">
        <v>18</v>
      </c>
      <c r="P10" s="189">
        <v>1603</v>
      </c>
      <c r="Q10" s="190">
        <f>IF((P10/$C$6)&lt;0.0049, IF(P10=0, 0, "&lt;1%"),(P10/$C$6))</f>
        <v>0.39059454191033138</v>
      </c>
      <c r="R10" s="109"/>
      <c r="S10" s="15" t="s">
        <v>116</v>
      </c>
      <c r="T10" s="93"/>
    </row>
    <row r="11" spans="1:20" s="15" customFormat="1">
      <c r="A11" s="116"/>
      <c r="B11" s="99" t="s">
        <v>15</v>
      </c>
      <c r="C11" s="100">
        <f>C6-C10-C9</f>
        <v>219</v>
      </c>
      <c r="D11" s="101">
        <f>IF((C11/$C$6)&lt;0.0049, IF(C11=0, 0, "&lt;1%"),(C11/$C$6))</f>
        <v>5.3362573099415202E-2</v>
      </c>
      <c r="E11" s="29"/>
      <c r="F11" s="29"/>
      <c r="G11" s="26"/>
      <c r="H11" s="27"/>
      <c r="I11" s="134"/>
      <c r="J11" s="20"/>
      <c r="N11" s="71"/>
      <c r="O11" s="188" t="s">
        <v>20</v>
      </c>
      <c r="P11" s="189">
        <v>2056</v>
      </c>
      <c r="Q11" s="190">
        <f>IF((P11/$C$6)&lt;0.0049, IF(P11=0, 0, "&lt;1%"),(P11/$C$6))</f>
        <v>0.50097465886939574</v>
      </c>
      <c r="R11" s="108"/>
      <c r="S11" s="15" t="s">
        <v>117</v>
      </c>
      <c r="T11" s="93"/>
    </row>
    <row r="12" spans="1:20" s="15" customFormat="1">
      <c r="A12" s="20"/>
      <c r="B12" s="26"/>
      <c r="C12" s="27"/>
      <c r="D12" s="28"/>
      <c r="E12" s="29"/>
      <c r="F12" s="29"/>
      <c r="G12" s="26"/>
      <c r="H12" s="27"/>
      <c r="I12" s="134"/>
      <c r="J12" s="20"/>
      <c r="N12" s="71"/>
      <c r="O12" s="96" t="s">
        <v>113</v>
      </c>
      <c r="P12" s="97">
        <f>C6-P7-P8-P10-P11</f>
        <v>189</v>
      </c>
      <c r="Q12" s="98">
        <f>IF((P12/$C$6)&lt;0.0049, IF(P12=0, 0, "&lt;1%"),(P12/$C$6))</f>
        <v>4.6052631578947366E-2</v>
      </c>
      <c r="R12" s="151"/>
      <c r="S12" s="15" t="s">
        <v>113</v>
      </c>
      <c r="T12" s="93"/>
    </row>
    <row r="13" spans="1:20" s="15" customFormat="1">
      <c r="A13" s="148"/>
      <c r="B13" s="102" t="s">
        <v>22</v>
      </c>
      <c r="C13" s="103"/>
      <c r="D13" s="104"/>
      <c r="E13" s="29"/>
      <c r="F13" s="29"/>
      <c r="G13" s="26"/>
      <c r="H13" s="27"/>
      <c r="I13" s="134"/>
      <c r="J13" s="20"/>
      <c r="N13" s="29"/>
      <c r="O13" s="26"/>
      <c r="P13" s="27"/>
      <c r="Q13" s="28"/>
      <c r="R13" s="35"/>
      <c r="S13" s="94"/>
      <c r="T13" s="95"/>
    </row>
    <row r="14" spans="1:20" s="15" customFormat="1">
      <c r="A14" s="114"/>
      <c r="B14" s="96" t="s">
        <v>133</v>
      </c>
      <c r="C14" s="97">
        <v>162</v>
      </c>
      <c r="D14" s="98">
        <f t="shared" ref="D14:D22" si="0">IF((C14/$C$6)&lt;0.0049, IF(C14=0, 0, "&lt;1%"),(C14/$C$6))</f>
        <v>3.9473684210526314E-2</v>
      </c>
      <c r="E14" s="71"/>
      <c r="F14" s="29"/>
      <c r="G14" s="26"/>
      <c r="H14" s="27"/>
      <c r="I14" s="134"/>
      <c r="J14" s="20"/>
      <c r="N14" s="29"/>
      <c r="O14" s="102" t="s">
        <v>26</v>
      </c>
      <c r="P14" s="103"/>
      <c r="Q14" s="104"/>
      <c r="R14" s="150"/>
      <c r="T14" s="93"/>
    </row>
    <row r="15" spans="1:20" s="15" customFormat="1">
      <c r="A15" s="115"/>
      <c r="B15" s="96" t="s">
        <v>135</v>
      </c>
      <c r="C15" s="97">
        <v>1270</v>
      </c>
      <c r="D15" s="98">
        <f t="shared" si="0"/>
        <v>0.30945419103313843</v>
      </c>
      <c r="E15" s="71"/>
      <c r="F15" s="29"/>
      <c r="G15" s="26"/>
      <c r="H15" s="27"/>
      <c r="I15" s="134"/>
      <c r="J15" s="20"/>
      <c r="N15" s="29"/>
      <c r="O15" s="99" t="s">
        <v>29</v>
      </c>
      <c r="P15" s="100"/>
      <c r="Q15" s="101"/>
      <c r="R15" s="197"/>
      <c r="T15" s="93"/>
    </row>
    <row r="16" spans="1:20" s="15" customFormat="1">
      <c r="A16" s="116"/>
      <c r="B16" s="96" t="s">
        <v>27</v>
      </c>
      <c r="C16" s="97">
        <v>199</v>
      </c>
      <c r="D16" s="98">
        <f t="shared" si="0"/>
        <v>4.8489278752436644E-2</v>
      </c>
      <c r="E16" s="71"/>
      <c r="F16" s="29"/>
      <c r="G16" s="26"/>
      <c r="H16" s="27"/>
      <c r="I16" s="134"/>
      <c r="J16" s="20"/>
      <c r="N16" s="29"/>
      <c r="O16" s="127" t="s">
        <v>32</v>
      </c>
      <c r="P16" s="128">
        <v>2741</v>
      </c>
      <c r="Q16" s="129">
        <f>IF((P16/$C$6)&lt;0.0049, IF(P16=0, 0, "&lt;1%"),(P16/$C$6))</f>
        <v>0.6678849902534113</v>
      </c>
      <c r="R16" s="197"/>
      <c r="S16" s="15" t="s">
        <v>29</v>
      </c>
      <c r="T16" s="93"/>
    </row>
    <row r="17" spans="1:20" s="15" customFormat="1">
      <c r="A17" s="117"/>
      <c r="B17" s="96" t="s">
        <v>138</v>
      </c>
      <c r="C17" s="97">
        <v>1002</v>
      </c>
      <c r="D17" s="98">
        <f t="shared" si="0"/>
        <v>0.24415204678362573</v>
      </c>
      <c r="E17" s="71"/>
      <c r="F17" s="29"/>
      <c r="G17" s="26"/>
      <c r="H17" s="27"/>
      <c r="I17" s="134"/>
      <c r="J17" s="20"/>
      <c r="N17" s="29"/>
      <c r="O17" s="99" t="s">
        <v>34</v>
      </c>
      <c r="P17" s="128">
        <v>213</v>
      </c>
      <c r="Q17" s="129">
        <f>IF((P17/$C$6)&lt;0.0049, IF(P17=0, 0, "&lt;1%"),(P17/$C$6))</f>
        <v>5.1900584795321635E-2</v>
      </c>
      <c r="R17" s="155"/>
      <c r="S17" s="15" t="s">
        <v>120</v>
      </c>
      <c r="T17" s="93"/>
    </row>
    <row r="18" spans="1:20" s="15" customFormat="1">
      <c r="A18" s="118"/>
      <c r="B18" s="96" t="s">
        <v>35</v>
      </c>
      <c r="C18" s="97">
        <v>9</v>
      </c>
      <c r="D18" s="98" t="str">
        <f t="shared" si="0"/>
        <v>&lt;1%</v>
      </c>
      <c r="E18" s="71"/>
      <c r="F18" s="29"/>
      <c r="G18" s="26"/>
      <c r="H18" s="27"/>
      <c r="I18" s="134"/>
      <c r="J18" s="20"/>
      <c r="N18" s="29"/>
      <c r="O18" s="99" t="s">
        <v>40</v>
      </c>
      <c r="P18" s="100"/>
      <c r="Q18" s="101"/>
      <c r="R18" s="198"/>
      <c r="T18" s="93"/>
    </row>
    <row r="19" spans="1:20" s="15" customFormat="1">
      <c r="A19" s="119"/>
      <c r="B19" s="96" t="s">
        <v>38</v>
      </c>
      <c r="C19" s="97">
        <v>14</v>
      </c>
      <c r="D19" s="98" t="str">
        <f t="shared" si="0"/>
        <v>&lt;1%</v>
      </c>
      <c r="E19" s="71"/>
      <c r="F19" s="29"/>
      <c r="G19" s="26"/>
      <c r="H19" s="27"/>
      <c r="I19" s="134"/>
      <c r="J19" s="20"/>
      <c r="N19" s="29"/>
      <c r="O19" s="127" t="s">
        <v>43</v>
      </c>
      <c r="P19" s="128">
        <v>343</v>
      </c>
      <c r="Q19" s="129">
        <f>IF((P19/$C$6)&lt;0.0049, IF(P19=0, 0, "&lt;1%"),(P19/$C$6))</f>
        <v>8.3576998050682264E-2</v>
      </c>
      <c r="R19" s="198"/>
      <c r="S19" s="15" t="s">
        <v>121</v>
      </c>
      <c r="T19" s="93"/>
    </row>
    <row r="20" spans="1:20" s="15" customFormat="1">
      <c r="A20" s="120"/>
      <c r="B20" s="96" t="s">
        <v>41</v>
      </c>
      <c r="C20" s="97">
        <v>1036</v>
      </c>
      <c r="D20" s="98">
        <f t="shared" si="0"/>
        <v>0.25243664717348929</v>
      </c>
      <c r="E20" s="71"/>
      <c r="F20" s="29"/>
      <c r="G20" s="26"/>
      <c r="H20" s="27"/>
      <c r="I20" s="134"/>
      <c r="J20" s="20"/>
      <c r="N20" s="29"/>
      <c r="O20" s="99" t="s">
        <v>83</v>
      </c>
      <c r="P20" s="100"/>
      <c r="Q20" s="101"/>
      <c r="R20" s="199"/>
      <c r="T20" s="93"/>
    </row>
    <row r="21" spans="1:20" s="15" customFormat="1">
      <c r="A21" s="121"/>
      <c r="B21" s="96" t="s">
        <v>86</v>
      </c>
      <c r="C21" s="97">
        <v>340</v>
      </c>
      <c r="D21" s="98">
        <f t="shared" si="0"/>
        <v>8.2846003898635473E-2</v>
      </c>
      <c r="E21" s="71"/>
      <c r="F21" s="29"/>
      <c r="G21" s="26"/>
      <c r="H21" s="27"/>
      <c r="I21" s="134"/>
      <c r="J21" s="20"/>
      <c r="N21" s="29"/>
      <c r="O21" s="127" t="s">
        <v>84</v>
      </c>
      <c r="P21" s="128">
        <v>50</v>
      </c>
      <c r="Q21" s="129">
        <f>IF((P21/$C$6)&lt;0.0049, IF(P21=0, 0, "&lt;1%"),(P21/$C$6))</f>
        <v>1.2183235867446393E-2</v>
      </c>
      <c r="R21" s="199"/>
      <c r="S21" s="15" t="s">
        <v>122</v>
      </c>
      <c r="T21" s="93"/>
    </row>
    <row r="22" spans="1:20" s="15" customFormat="1">
      <c r="A22" s="122"/>
      <c r="B22" s="96" t="s">
        <v>15</v>
      </c>
      <c r="C22" s="97">
        <f>C6-SUM(C14:C21)</f>
        <v>72</v>
      </c>
      <c r="D22" s="98">
        <f t="shared" si="0"/>
        <v>1.7543859649122806E-2</v>
      </c>
      <c r="E22" s="71"/>
      <c r="F22" s="29"/>
      <c r="G22" s="26"/>
      <c r="H22" s="27"/>
      <c r="I22" s="134"/>
      <c r="J22" s="20"/>
      <c r="N22" s="29"/>
      <c r="O22" s="99" t="s">
        <v>45</v>
      </c>
      <c r="P22" s="100"/>
      <c r="Q22" s="101"/>
      <c r="R22" s="200"/>
      <c r="T22" s="93"/>
    </row>
    <row r="23" spans="1:20" s="15" customFormat="1">
      <c r="A23" s="20"/>
      <c r="F23" s="29"/>
      <c r="G23" s="26"/>
      <c r="H23" s="105"/>
      <c r="I23" s="134"/>
      <c r="J23" s="20"/>
      <c r="N23" s="29"/>
      <c r="O23" s="127" t="s">
        <v>85</v>
      </c>
      <c r="P23" s="128">
        <v>191</v>
      </c>
      <c r="Q23" s="129">
        <f>IF((P23/$C$6)&lt;0.0049, IF(P23=0, 0, "&lt;1%"),(P23/$C$6))</f>
        <v>4.6539961013645222E-2</v>
      </c>
      <c r="R23" s="200"/>
      <c r="S23" s="15" t="s">
        <v>123</v>
      </c>
      <c r="T23" s="93"/>
    </row>
    <row r="24" spans="1:20" s="15" customFormat="1">
      <c r="A24" s="148"/>
      <c r="B24" s="102" t="s">
        <v>58</v>
      </c>
      <c r="C24" s="103"/>
      <c r="D24" s="104"/>
      <c r="F24" s="29"/>
      <c r="G24" s="26"/>
      <c r="H24" s="27"/>
      <c r="I24" s="134"/>
      <c r="J24" s="20"/>
      <c r="N24" s="29"/>
      <c r="O24" s="96" t="s">
        <v>44</v>
      </c>
      <c r="P24" s="97">
        <v>286</v>
      </c>
      <c r="Q24" s="98">
        <f>IF((P24/$C$6)&lt;0.0049, IF(P24=0, 0, "&lt;1%"),(P24/$C$6))</f>
        <v>6.9688109161793368E-2</v>
      </c>
      <c r="R24" s="107"/>
      <c r="S24" s="15" t="s">
        <v>44</v>
      </c>
    </row>
    <row r="25" spans="1:20" s="15" customFormat="1">
      <c r="A25" s="114"/>
      <c r="B25" s="96" t="s">
        <v>59</v>
      </c>
      <c r="C25" s="97">
        <v>2120</v>
      </c>
      <c r="D25" s="98">
        <f t="shared" ref="D25:D31" si="1">IF((C25/$C$6)&lt;0.0049, IF(C25=0, 0, "&lt;1%"),(C25/$C$6))</f>
        <v>0.51656920077972712</v>
      </c>
      <c r="F25" s="29"/>
      <c r="G25" s="26"/>
      <c r="H25" s="27"/>
      <c r="I25" s="134"/>
      <c r="J25" s="20"/>
      <c r="N25" s="29"/>
      <c r="O25" s="96" t="s">
        <v>82</v>
      </c>
      <c r="P25" s="97">
        <v>280</v>
      </c>
      <c r="Q25" s="98">
        <f>IF((P25/$C$6)&lt;0.0049, IF(P25=0, 0, "&lt;1%"),(P25/$C$6))</f>
        <v>6.8226120857699801E-2</v>
      </c>
      <c r="R25" s="106"/>
      <c r="S25" s="15" t="s">
        <v>82</v>
      </c>
    </row>
    <row r="26" spans="1:20" s="15" customFormat="1">
      <c r="A26" s="115"/>
      <c r="B26" s="96" t="s">
        <v>60</v>
      </c>
      <c r="C26" s="97">
        <v>762</v>
      </c>
      <c r="D26" s="98">
        <f t="shared" si="1"/>
        <v>0.18567251461988304</v>
      </c>
      <c r="F26" s="29"/>
      <c r="G26" s="26"/>
      <c r="H26" s="27"/>
      <c r="I26" s="134"/>
      <c r="J26" s="20"/>
      <c r="N26" s="29"/>
      <c r="O26" s="96" t="s">
        <v>15</v>
      </c>
      <c r="P26" s="97">
        <f>C6-P24-P25-P23-P19-P17-P16-P21</f>
        <v>0</v>
      </c>
      <c r="Q26" s="98">
        <f>IF((P26/$C$6)&lt;0.0049, IF(P26=0, 0, "&lt;1%"),(P26/$C$6))</f>
        <v>0</v>
      </c>
      <c r="R26" s="152"/>
      <c r="S26" s="15" t="s">
        <v>15</v>
      </c>
      <c r="T26" s="54"/>
    </row>
    <row r="27" spans="1:20" s="15" customFormat="1">
      <c r="A27" s="116"/>
      <c r="B27" s="96" t="s">
        <v>62</v>
      </c>
      <c r="C27" s="97">
        <v>408</v>
      </c>
      <c r="D27" s="98">
        <f t="shared" si="1"/>
        <v>9.9415204678362568E-2</v>
      </c>
      <c r="F27" s="29"/>
      <c r="G27" s="26"/>
      <c r="H27" s="27"/>
      <c r="I27" s="134"/>
      <c r="J27" s="20"/>
      <c r="N27" s="29"/>
      <c r="R27" s="35"/>
      <c r="T27" s="54"/>
    </row>
    <row r="28" spans="1:20" s="15" customFormat="1">
      <c r="A28" s="117"/>
      <c r="B28" s="96" t="s">
        <v>64</v>
      </c>
      <c r="C28" s="97">
        <v>289</v>
      </c>
      <c r="D28" s="98">
        <f t="shared" si="1"/>
        <v>7.0419103313840159E-2</v>
      </c>
      <c r="F28" s="29"/>
      <c r="G28" s="26"/>
      <c r="H28" s="27"/>
      <c r="I28" s="134"/>
      <c r="J28" s="20"/>
      <c r="N28" s="29"/>
      <c r="O28" s="102" t="s">
        <v>46</v>
      </c>
      <c r="P28" s="103"/>
      <c r="Q28" s="104"/>
      <c r="R28" s="150"/>
    </row>
    <row r="29" spans="1:20" s="15" customFormat="1">
      <c r="A29" s="118"/>
      <c r="B29" s="96" t="s">
        <v>66</v>
      </c>
      <c r="C29" s="97">
        <v>302</v>
      </c>
      <c r="D29" s="98">
        <f t="shared" si="1"/>
        <v>7.3586744639376214E-2</v>
      </c>
      <c r="F29" s="29"/>
      <c r="G29" s="26"/>
      <c r="H29" s="27"/>
      <c r="I29" s="134"/>
      <c r="J29" s="20"/>
      <c r="N29" s="20"/>
      <c r="O29" s="96" t="s">
        <v>140</v>
      </c>
      <c r="P29" s="97">
        <v>552</v>
      </c>
      <c r="Q29" s="98">
        <f t="shared" ref="Q29:Q34" si="2">IF((P29/$C$6)&lt;0.0049, IF(P29=0, 0, "&lt;1%"),(P29/$C$6))</f>
        <v>0.13450292397660818</v>
      </c>
      <c r="R29" s="112"/>
    </row>
    <row r="30" spans="1:20" s="15" customFormat="1">
      <c r="A30" s="119"/>
      <c r="B30" s="96" t="s">
        <v>68</v>
      </c>
      <c r="C30" s="97">
        <v>141</v>
      </c>
      <c r="D30" s="98">
        <f t="shared" si="1"/>
        <v>3.4356725146198829E-2</v>
      </c>
      <c r="F30" s="29"/>
      <c r="G30" s="26"/>
      <c r="H30" s="27"/>
      <c r="I30" s="134"/>
      <c r="J30" s="20"/>
      <c r="O30" s="96" t="s">
        <v>48</v>
      </c>
      <c r="P30" s="97">
        <v>1894</v>
      </c>
      <c r="Q30" s="98">
        <f t="shared" si="2"/>
        <v>0.46150097465886941</v>
      </c>
      <c r="R30" s="111"/>
    </row>
    <row r="31" spans="1:20" s="15" customFormat="1">
      <c r="A31" s="120"/>
      <c r="B31" s="96" t="s">
        <v>70</v>
      </c>
      <c r="C31" s="97">
        <f>C6-C30-C29-C28-C27-C26-C25</f>
        <v>82</v>
      </c>
      <c r="D31" s="98">
        <f t="shared" si="1"/>
        <v>1.9980506822612085E-2</v>
      </c>
      <c r="F31" s="29"/>
      <c r="G31" s="26"/>
      <c r="H31" s="27"/>
      <c r="I31" s="134"/>
      <c r="J31" s="20"/>
      <c r="O31" s="96" t="s">
        <v>50</v>
      </c>
      <c r="P31" s="97">
        <v>883</v>
      </c>
      <c r="Q31" s="98">
        <f t="shared" si="2"/>
        <v>0.21515594541910332</v>
      </c>
      <c r="R31" s="110"/>
    </row>
    <row r="32" spans="1:20" s="15" customFormat="1">
      <c r="A32" s="20"/>
      <c r="E32" s="29"/>
      <c r="F32" s="29"/>
      <c r="G32" s="26"/>
      <c r="H32" s="27"/>
      <c r="I32" s="134"/>
      <c r="J32" s="20"/>
      <c r="O32" s="96" t="s">
        <v>52</v>
      </c>
      <c r="P32" s="97">
        <v>456</v>
      </c>
      <c r="Q32" s="98">
        <f t="shared" si="2"/>
        <v>0.1111111111111111</v>
      </c>
      <c r="R32" s="109"/>
    </row>
    <row r="33" spans="1:18" s="15" customFormat="1">
      <c r="A33" s="148"/>
      <c r="B33" s="102" t="s">
        <v>25</v>
      </c>
      <c r="C33" s="103"/>
      <c r="D33" s="104"/>
      <c r="E33" s="29"/>
      <c r="F33" s="29"/>
      <c r="G33" s="26"/>
      <c r="H33" s="27"/>
      <c r="I33" s="134"/>
      <c r="J33" s="20"/>
      <c r="O33" s="96" t="s">
        <v>54</v>
      </c>
      <c r="P33" s="97">
        <v>99</v>
      </c>
      <c r="Q33" s="98">
        <f t="shared" si="2"/>
        <v>2.4122807017543858E-2</v>
      </c>
      <c r="R33" s="108"/>
    </row>
    <row r="34" spans="1:18" s="15" customFormat="1">
      <c r="A34" s="114"/>
      <c r="B34" s="96" t="s">
        <v>28</v>
      </c>
      <c r="C34" s="97">
        <v>368</v>
      </c>
      <c r="D34" s="98">
        <f t="shared" ref="D34:D39" si="3">IF((C34/$C$6)&lt;0.0049, IF(C34=0, 0, "&lt;1%"),(C34/$C$6))</f>
        <v>8.9668615984405453E-2</v>
      </c>
      <c r="E34" s="29"/>
      <c r="F34" s="29"/>
      <c r="G34" s="26"/>
      <c r="H34" s="27"/>
      <c r="I34" s="134"/>
      <c r="J34" s="20"/>
      <c r="O34" s="96" t="s">
        <v>56</v>
      </c>
      <c r="P34" s="97">
        <f>C6-P33-P32-P31-P30-P29</f>
        <v>220</v>
      </c>
      <c r="Q34" s="98">
        <f t="shared" si="2"/>
        <v>5.360623781676413E-2</v>
      </c>
      <c r="R34" s="151"/>
    </row>
    <row r="35" spans="1:18" s="15" customFormat="1">
      <c r="A35" s="115"/>
      <c r="B35" s="96" t="s">
        <v>31</v>
      </c>
      <c r="C35" s="97">
        <v>466</v>
      </c>
      <c r="D35" s="98">
        <f t="shared" si="3"/>
        <v>0.11354775828460038</v>
      </c>
      <c r="E35" s="29"/>
      <c r="F35" s="29"/>
      <c r="G35" s="26"/>
      <c r="H35" s="27"/>
      <c r="I35" s="134"/>
      <c r="J35" s="20"/>
      <c r="R35" s="35"/>
    </row>
    <row r="36" spans="1:18" s="15" customFormat="1">
      <c r="A36" s="116"/>
      <c r="B36" s="96" t="s">
        <v>36</v>
      </c>
      <c r="C36" s="97">
        <v>406</v>
      </c>
      <c r="D36" s="98">
        <f t="shared" si="3"/>
        <v>9.8927875243664712E-2</v>
      </c>
      <c r="E36" s="29"/>
      <c r="F36" s="29"/>
      <c r="G36" s="26"/>
      <c r="H36" s="27"/>
      <c r="I36" s="134"/>
      <c r="J36" s="20"/>
      <c r="O36" s="102" t="s">
        <v>47</v>
      </c>
      <c r="P36" s="103"/>
      <c r="Q36" s="104"/>
      <c r="R36" s="150"/>
    </row>
    <row r="37" spans="1:18" s="15" customFormat="1">
      <c r="A37" s="118"/>
      <c r="B37" s="96" t="s">
        <v>39</v>
      </c>
      <c r="C37" s="97">
        <v>2312</v>
      </c>
      <c r="D37" s="98">
        <f t="shared" si="3"/>
        <v>0.56335282651072127</v>
      </c>
      <c r="E37" s="71"/>
      <c r="F37" s="29"/>
      <c r="G37" s="26"/>
      <c r="H37" s="27"/>
      <c r="I37" s="134"/>
      <c r="J37" s="20"/>
      <c r="N37" s="20"/>
      <c r="O37" s="96" t="s">
        <v>49</v>
      </c>
      <c r="P37" s="97">
        <v>3705</v>
      </c>
      <c r="Q37" s="98">
        <f>IF((P37/$C$6)&lt;0.0049, IF(P37=0, 0, "&lt;1%"),(P37/$C$6))</f>
        <v>0.90277777777777779</v>
      </c>
      <c r="R37" s="154"/>
    </row>
    <row r="38" spans="1:18" s="15" customFormat="1">
      <c r="A38" s="119"/>
      <c r="B38" s="96" t="s">
        <v>42</v>
      </c>
      <c r="C38" s="97">
        <v>552</v>
      </c>
      <c r="D38" s="98">
        <f t="shared" si="3"/>
        <v>0.13450292397660818</v>
      </c>
      <c r="E38" s="71"/>
      <c r="F38" s="29"/>
      <c r="G38" s="26"/>
      <c r="H38" s="27"/>
      <c r="I38" s="134"/>
      <c r="J38" s="20"/>
      <c r="M38" s="63"/>
      <c r="N38" s="71"/>
      <c r="O38" s="96" t="s">
        <v>51</v>
      </c>
      <c r="P38" s="97">
        <v>227</v>
      </c>
      <c r="Q38" s="98">
        <f>IF((P38/$C$6)&lt;0.0049, IF(P38=0, 0, "&lt;1%"),(P38/$C$6))</f>
        <v>5.5311890838206625E-2</v>
      </c>
      <c r="R38" s="155"/>
    </row>
    <row r="39" spans="1:18" s="15" customFormat="1">
      <c r="A39" s="120"/>
      <c r="B39" s="96" t="s">
        <v>15</v>
      </c>
      <c r="C39" s="97">
        <f>C6-C38-C37-C36-C35-C34</f>
        <v>0</v>
      </c>
      <c r="D39" s="98">
        <f t="shared" si="3"/>
        <v>0</v>
      </c>
      <c r="I39" s="134"/>
      <c r="J39" s="20"/>
      <c r="M39" s="63"/>
      <c r="N39" s="71"/>
      <c r="O39" s="96" t="s">
        <v>53</v>
      </c>
      <c r="P39" s="97">
        <v>25</v>
      </c>
      <c r="Q39" s="98">
        <f>IF((P39/$C$6)&lt;0.0049, IF(P39=0, 0, "&lt;1%"),(P39/$C$6))</f>
        <v>6.0916179337231965E-3</v>
      </c>
      <c r="R39" s="156"/>
    </row>
    <row r="40" spans="1:18" s="15" customFormat="1">
      <c r="A40" s="71"/>
      <c r="B40" s="63"/>
      <c r="C40" s="60"/>
      <c r="D40" s="70"/>
      <c r="E40" s="44"/>
      <c r="F40" s="44"/>
      <c r="G40" s="44"/>
      <c r="H40" s="44"/>
      <c r="I40" s="133"/>
      <c r="J40" s="20"/>
      <c r="M40" s="63"/>
      <c r="N40" s="71"/>
      <c r="O40" s="96" t="s">
        <v>44</v>
      </c>
      <c r="P40" s="97">
        <v>147</v>
      </c>
      <c r="Q40" s="98">
        <f>IF((P40/$C$6)&lt;0.0049, IF(P40=0, 0, "&lt;1%"),(P40/$C$6))</f>
        <v>3.5818713450292396E-2</v>
      </c>
      <c r="R40" s="157"/>
    </row>
    <row r="41" spans="1:18" s="15" customFormat="1">
      <c r="A41" s="20"/>
      <c r="M41" s="63"/>
      <c r="N41" s="71"/>
      <c r="O41" s="96" t="s">
        <v>15</v>
      </c>
      <c r="P41" s="97">
        <f>C6-P40-P39-P38-P37</f>
        <v>0</v>
      </c>
      <c r="Q41" s="98">
        <f>IF((P41/$C$6)&lt;0.0049, IF(P41=0, 0, "&lt;1%"),(P41/$C$6))</f>
        <v>0</v>
      </c>
      <c r="R41" s="158"/>
    </row>
    <row r="42" spans="1:18" s="15" customFormat="1">
      <c r="A42" s="148"/>
      <c r="B42" s="137" t="s">
        <v>55</v>
      </c>
      <c r="C42" s="138"/>
      <c r="D42" s="139"/>
      <c r="G42" s="191" t="s">
        <v>125</v>
      </c>
      <c r="H42" s="192"/>
      <c r="I42" s="192"/>
      <c r="J42" s="192"/>
      <c r="K42" s="192"/>
      <c r="L42" s="193"/>
      <c r="M42" s="63"/>
      <c r="N42" s="71"/>
      <c r="R42" s="35"/>
    </row>
    <row r="43" spans="1:18" s="15" customFormat="1">
      <c r="A43" s="96"/>
      <c r="B43" s="96" t="s">
        <v>81</v>
      </c>
      <c r="C43" s="97">
        <f>SUM(C44:C46)</f>
        <v>185</v>
      </c>
      <c r="D43" s="98">
        <f>C43/SUM(C$44:C$53)</f>
        <v>0.50271739130434778</v>
      </c>
      <c r="G43" s="195" t="s">
        <v>101</v>
      </c>
      <c r="H43" s="195"/>
      <c r="I43" s="195"/>
      <c r="J43" s="196"/>
      <c r="K43" s="97">
        <v>782</v>
      </c>
      <c r="L43" s="98">
        <f>(K43/$C$6)</f>
        <v>0.1905458089668616</v>
      </c>
      <c r="N43" s="29"/>
      <c r="O43" s="102" t="s">
        <v>144</v>
      </c>
      <c r="P43" s="103"/>
      <c r="Q43" s="104"/>
      <c r="R43" s="150"/>
    </row>
    <row r="44" spans="1:18" s="15" customFormat="1">
      <c r="A44" s="96"/>
      <c r="B44" s="130" t="s">
        <v>76</v>
      </c>
      <c r="C44" s="97">
        <v>57</v>
      </c>
      <c r="D44" s="98">
        <f t="shared" ref="D44:D53" si="4">C44/SUM(C$44:C$53)</f>
        <v>0.15489130434782608</v>
      </c>
      <c r="E44" s="71"/>
      <c r="F44" s="29"/>
      <c r="G44" s="195" t="s">
        <v>104</v>
      </c>
      <c r="H44" s="195"/>
      <c r="I44" s="195"/>
      <c r="J44" s="196"/>
      <c r="K44" s="97">
        <v>726</v>
      </c>
      <c r="L44" s="98">
        <f>(K44/$C$6)</f>
        <v>0.17690058479532164</v>
      </c>
      <c r="N44" s="29"/>
      <c r="O44" s="96" t="s">
        <v>73</v>
      </c>
      <c r="P44" s="97">
        <v>128</v>
      </c>
      <c r="Q44" s="98">
        <f t="shared" ref="Q44:Q50" si="5">P44/SUM(P$44:P$50)</f>
        <v>0.27467811158798283</v>
      </c>
      <c r="R44" s="146"/>
    </row>
    <row r="45" spans="1:18" s="15" customFormat="1">
      <c r="A45" s="96"/>
      <c r="B45" s="130" t="s">
        <v>77</v>
      </c>
      <c r="C45" s="97">
        <v>62</v>
      </c>
      <c r="D45" s="98">
        <f t="shared" si="4"/>
        <v>0.16847826086956522</v>
      </c>
      <c r="E45" s="71"/>
      <c r="F45" s="29"/>
      <c r="G45" s="195" t="s">
        <v>103</v>
      </c>
      <c r="H45" s="195"/>
      <c r="I45" s="195"/>
      <c r="J45" s="196"/>
      <c r="K45" s="97">
        <v>613</v>
      </c>
      <c r="L45" s="98">
        <f>(K45/$C$6)</f>
        <v>0.14936647173489279</v>
      </c>
      <c r="N45" s="29"/>
      <c r="O45" s="96" t="s">
        <v>74</v>
      </c>
      <c r="P45" s="97">
        <v>120</v>
      </c>
      <c r="Q45" s="98">
        <f t="shared" si="5"/>
        <v>0.25751072961373389</v>
      </c>
      <c r="R45" s="146"/>
    </row>
    <row r="46" spans="1:18" s="15" customFormat="1">
      <c r="A46" s="96"/>
      <c r="B46" s="130" t="s">
        <v>78</v>
      </c>
      <c r="C46" s="97">
        <f>65+1</f>
        <v>66</v>
      </c>
      <c r="D46" s="98">
        <f t="shared" si="4"/>
        <v>0.17934782608695651</v>
      </c>
      <c r="E46" s="71"/>
      <c r="F46" s="29"/>
      <c r="G46" s="195" t="s">
        <v>79</v>
      </c>
      <c r="H46" s="195"/>
      <c r="I46" s="195"/>
      <c r="J46" s="196"/>
      <c r="K46" s="97">
        <f>K59+K61</f>
        <v>572</v>
      </c>
      <c r="L46" s="98">
        <f>(K46/$C$6)</f>
        <v>0.13937621832358674</v>
      </c>
      <c r="N46" s="29"/>
      <c r="O46" s="96" t="s">
        <v>0</v>
      </c>
      <c r="P46" s="97">
        <v>91</v>
      </c>
      <c r="Q46" s="98">
        <f t="shared" si="5"/>
        <v>0.19527896995708155</v>
      </c>
      <c r="R46" s="146"/>
    </row>
    <row r="47" spans="1:18" s="15" customFormat="1">
      <c r="A47" s="96"/>
      <c r="B47" s="96" t="s">
        <v>57</v>
      </c>
      <c r="C47" s="97">
        <v>30</v>
      </c>
      <c r="D47" s="98">
        <f t="shared" si="4"/>
        <v>8.1521739130434784E-2</v>
      </c>
      <c r="E47" s="71"/>
      <c r="F47" s="29"/>
      <c r="G47" s="195" t="s">
        <v>80</v>
      </c>
      <c r="H47" s="195"/>
      <c r="I47" s="195"/>
      <c r="J47" s="196"/>
      <c r="K47" s="97">
        <v>206</v>
      </c>
      <c r="L47" s="98">
        <f t="shared" ref="L47:L51" si="6">(K47/$C$6)</f>
        <v>5.019493177387914E-2</v>
      </c>
      <c r="N47" s="29"/>
      <c r="O47" s="96" t="s">
        <v>1</v>
      </c>
      <c r="P47" s="97">
        <v>47</v>
      </c>
      <c r="Q47" s="98">
        <f t="shared" si="5"/>
        <v>0.10085836909871244</v>
      </c>
      <c r="R47" s="146"/>
    </row>
    <row r="48" spans="1:18" s="15" customFormat="1">
      <c r="A48" s="96"/>
      <c r="B48" s="96" t="s">
        <v>65</v>
      </c>
      <c r="C48" s="97">
        <v>6</v>
      </c>
      <c r="D48" s="98">
        <f t="shared" si="4"/>
        <v>1.6304347826086956E-2</v>
      </c>
      <c r="E48" s="71"/>
      <c r="F48" s="29"/>
      <c r="G48" s="195" t="s">
        <v>106</v>
      </c>
      <c r="H48" s="195"/>
      <c r="I48" s="195"/>
      <c r="J48" s="196"/>
      <c r="K48" s="97">
        <v>165</v>
      </c>
      <c r="L48" s="98">
        <f t="shared" si="6"/>
        <v>4.0204678362573097E-2</v>
      </c>
      <c r="N48" s="29"/>
      <c r="O48" s="96" t="s">
        <v>2</v>
      </c>
      <c r="P48" s="97">
        <v>60</v>
      </c>
      <c r="Q48" s="98">
        <f t="shared" si="5"/>
        <v>0.12875536480686695</v>
      </c>
      <c r="R48" s="146"/>
    </row>
    <row r="49" spans="1:23" s="15" customFormat="1">
      <c r="A49" s="96"/>
      <c r="B49" s="96" t="s">
        <v>67</v>
      </c>
      <c r="C49" s="97">
        <v>57</v>
      </c>
      <c r="D49" s="98">
        <f>C49/SUM(C$44:C$53)</f>
        <v>0.15489130434782608</v>
      </c>
      <c r="F49" s="29"/>
      <c r="G49" s="195" t="s">
        <v>105</v>
      </c>
      <c r="H49" s="195"/>
      <c r="I49" s="195"/>
      <c r="J49" s="196"/>
      <c r="K49" s="97">
        <v>151</v>
      </c>
      <c r="L49" s="98">
        <f>(K49/$C$6)</f>
        <v>3.6793372319688107E-2</v>
      </c>
      <c r="N49" s="29"/>
      <c r="O49" s="96" t="s">
        <v>4</v>
      </c>
      <c r="P49" s="97">
        <v>20</v>
      </c>
      <c r="Q49" s="98">
        <f t="shared" si="5"/>
        <v>4.2918454935622317E-2</v>
      </c>
      <c r="R49" s="146"/>
    </row>
    <row r="50" spans="1:23" s="15" customFormat="1">
      <c r="A50" s="96"/>
      <c r="B50" s="96" t="s">
        <v>69</v>
      </c>
      <c r="C50" s="97">
        <v>63</v>
      </c>
      <c r="D50" s="98">
        <f t="shared" si="4"/>
        <v>0.17119565217391305</v>
      </c>
      <c r="F50" s="29"/>
      <c r="G50" s="195" t="s">
        <v>92</v>
      </c>
      <c r="H50" s="195"/>
      <c r="I50" s="195"/>
      <c r="J50" s="196"/>
      <c r="K50" s="97">
        <f>K60-K61</f>
        <v>126</v>
      </c>
      <c r="L50" s="98">
        <f>(K50/$C$6)</f>
        <v>3.0701754385964911E-2</v>
      </c>
      <c r="N50" s="29"/>
      <c r="O50" s="96" t="s">
        <v>15</v>
      </c>
      <c r="P50" s="97">
        <v>0</v>
      </c>
      <c r="Q50" s="98">
        <f t="shared" si="5"/>
        <v>0</v>
      </c>
      <c r="R50" s="146"/>
    </row>
    <row r="51" spans="1:23" s="15" customFormat="1">
      <c r="A51" s="96"/>
      <c r="B51" s="96" t="s">
        <v>61</v>
      </c>
      <c r="C51" s="97">
        <v>5</v>
      </c>
      <c r="D51" s="98">
        <f t="shared" si="4"/>
        <v>1.358695652173913E-2</v>
      </c>
      <c r="F51" s="29"/>
      <c r="G51" s="195" t="s">
        <v>102</v>
      </c>
      <c r="H51" s="195"/>
      <c r="I51" s="195"/>
      <c r="J51" s="196"/>
      <c r="K51" s="97">
        <v>95</v>
      </c>
      <c r="L51" s="98">
        <f t="shared" si="6"/>
        <v>2.3148148148148147E-2</v>
      </c>
      <c r="N51" s="29"/>
      <c r="O51" s="143" t="s">
        <v>5</v>
      </c>
      <c r="P51" s="144">
        <f>SUM(P44:P50)</f>
        <v>466</v>
      </c>
      <c r="Q51" s="145">
        <f>SUM(Q44:Q50)</f>
        <v>1</v>
      </c>
      <c r="R51" s="147"/>
    </row>
    <row r="52" spans="1:23" s="15" customFormat="1">
      <c r="A52" s="96"/>
      <c r="B52" s="96" t="s">
        <v>63</v>
      </c>
      <c r="C52" s="97">
        <v>7</v>
      </c>
      <c r="D52" s="98">
        <f t="shared" si="4"/>
        <v>1.9021739130434784E-2</v>
      </c>
      <c r="E52" s="29"/>
      <c r="F52" s="29"/>
      <c r="G52" s="195" t="s">
        <v>137</v>
      </c>
      <c r="H52" s="195"/>
      <c r="I52" s="195"/>
      <c r="J52" s="196"/>
      <c r="K52" s="97">
        <v>52</v>
      </c>
      <c r="L52" s="98">
        <f t="shared" ref="L52" si="7">(K52/$C$6)</f>
        <v>1.2670565302144249E-2</v>
      </c>
      <c r="N52" s="29"/>
      <c r="R52" s="35"/>
    </row>
    <row r="53" spans="1:23" s="15" customFormat="1">
      <c r="A53" s="96"/>
      <c r="B53" s="96" t="s">
        <v>15</v>
      </c>
      <c r="C53" s="97">
        <f>16-1</f>
        <v>15</v>
      </c>
      <c r="D53" s="98">
        <f t="shared" si="4"/>
        <v>4.0760869565217392E-2</v>
      </c>
      <c r="E53" s="29"/>
      <c r="F53" s="29"/>
      <c r="G53" s="195" t="s">
        <v>3</v>
      </c>
      <c r="H53" s="195"/>
      <c r="I53" s="195"/>
      <c r="J53" s="196"/>
      <c r="K53" s="97">
        <f>C6-SUM(K43:K52)</f>
        <v>616</v>
      </c>
      <c r="L53" s="98">
        <f>(K53/$C$6)</f>
        <v>0.15009746588693956</v>
      </c>
      <c r="N53" s="29"/>
      <c r="O53" s="175" t="s">
        <v>130</v>
      </c>
      <c r="P53" s="176"/>
      <c r="Q53" s="176"/>
      <c r="R53" s="174"/>
    </row>
    <row r="54" spans="1:23" s="15" customFormat="1">
      <c r="A54" s="149"/>
      <c r="B54" s="140" t="s">
        <v>71</v>
      </c>
      <c r="C54" s="141">
        <f>SUM(C44:C53)</f>
        <v>368</v>
      </c>
      <c r="D54" s="142">
        <f>SUM(D44:D53)</f>
        <v>1</v>
      </c>
      <c r="E54" s="29"/>
      <c r="F54" s="29"/>
      <c r="G54" s="90" t="s">
        <v>126</v>
      </c>
      <c r="H54" s="53"/>
      <c r="N54" s="29"/>
      <c r="O54" s="166" t="s">
        <v>129</v>
      </c>
      <c r="P54" s="166"/>
      <c r="Q54" s="166"/>
      <c r="R54" s="167"/>
    </row>
    <row r="55" spans="1:23" s="53" customFormat="1">
      <c r="E55" s="160"/>
      <c r="F55" s="160"/>
      <c r="G55" s="90" t="s">
        <v>127</v>
      </c>
      <c r="H55" s="161"/>
      <c r="I55" s="28"/>
      <c r="J55" s="15"/>
      <c r="K55" s="15"/>
      <c r="L55" s="15"/>
      <c r="N55" s="160"/>
      <c r="O55" s="166" t="s">
        <v>143</v>
      </c>
      <c r="P55" s="168"/>
      <c r="Q55" s="169"/>
      <c r="R55" s="170"/>
    </row>
    <row r="56" spans="1:23" s="15" customFormat="1">
      <c r="A56" s="20"/>
      <c r="C56" s="27"/>
      <c r="D56" s="28"/>
      <c r="E56" s="29"/>
      <c r="F56" s="29"/>
      <c r="G56" s="165" t="s">
        <v>128</v>
      </c>
      <c r="H56" s="161"/>
      <c r="I56" s="162"/>
      <c r="J56" s="53"/>
      <c r="K56" s="53"/>
      <c r="L56" s="53"/>
      <c r="N56" s="29"/>
      <c r="O56" s="171" t="s">
        <v>139</v>
      </c>
      <c r="P56" s="172"/>
      <c r="Q56" s="173"/>
      <c r="R56" s="167"/>
    </row>
    <row r="57" spans="1:23" s="15" customFormat="1" ht="4.5" customHeight="1">
      <c r="A57" s="20"/>
      <c r="B57" s="26"/>
      <c r="C57" s="27"/>
      <c r="D57" s="28"/>
      <c r="E57" s="29"/>
      <c r="F57" s="29"/>
      <c r="G57" s="26"/>
      <c r="H57" s="27"/>
      <c r="I57" s="28"/>
      <c r="N57" s="29"/>
      <c r="O57" s="27"/>
      <c r="P57" s="27"/>
      <c r="Q57" s="28"/>
      <c r="R57" s="35"/>
    </row>
    <row r="58" spans="1:23" s="15" customFormat="1" ht="7.5" customHeight="1">
      <c r="A58" s="20"/>
      <c r="B58" s="20"/>
      <c r="C58" s="20"/>
      <c r="D58" s="28"/>
      <c r="E58" s="29"/>
      <c r="F58" s="29"/>
      <c r="G58" s="27"/>
      <c r="H58" s="20"/>
      <c r="I58" s="28"/>
      <c r="J58" s="20"/>
      <c r="K58" s="20"/>
      <c r="L58" s="20"/>
      <c r="M58" s="20"/>
      <c r="N58" s="20"/>
      <c r="R58" s="35"/>
    </row>
    <row r="59" spans="1:23" s="15" customFormat="1">
      <c r="A59" s="20"/>
      <c r="B59" s="67" t="s">
        <v>9</v>
      </c>
      <c r="C59" s="68" t="s">
        <v>87</v>
      </c>
      <c r="D59" s="69" t="s">
        <v>90</v>
      </c>
      <c r="E59" s="29"/>
      <c r="F59" s="29"/>
      <c r="G59" s="20" t="s">
        <v>79</v>
      </c>
      <c r="H59" s="20"/>
      <c r="I59" s="20"/>
      <c r="J59" s="20"/>
      <c r="K59" s="20">
        <v>500</v>
      </c>
      <c r="L59" s="20"/>
      <c r="M59" s="20"/>
      <c r="N59" s="20"/>
      <c r="R59" s="35"/>
    </row>
    <row r="60" spans="1:23" s="15" customFormat="1">
      <c r="A60" s="20"/>
      <c r="B60" s="20" t="s">
        <v>12</v>
      </c>
      <c r="C60" s="60">
        <v>3485</v>
      </c>
      <c r="D60" s="72">
        <f t="shared" ref="D60:D65" si="8">IF((C60/$C$6)&lt;0.0049, IF(C60=0, 0, "&lt;1%"),(C60/$C$6))</f>
        <v>0.84917153996101369</v>
      </c>
      <c r="E60" s="71"/>
      <c r="F60" s="71"/>
      <c r="G60" s="15" t="s">
        <v>142</v>
      </c>
      <c r="K60" s="15">
        <v>198</v>
      </c>
      <c r="L60" s="20"/>
      <c r="M60" s="20"/>
      <c r="N60" s="20"/>
      <c r="R60" s="35"/>
    </row>
    <row r="61" spans="1:23" s="15" customFormat="1">
      <c r="A61" s="20"/>
      <c r="B61" s="20" t="s">
        <v>14</v>
      </c>
      <c r="C61" s="60">
        <v>1400</v>
      </c>
      <c r="D61" s="72">
        <f t="shared" si="8"/>
        <v>0.34113060428849901</v>
      </c>
      <c r="E61" s="71"/>
      <c r="F61" s="71"/>
      <c r="G61" s="20"/>
      <c r="H61" s="20"/>
      <c r="I61" s="20"/>
      <c r="J61" s="194" t="s">
        <v>136</v>
      </c>
      <c r="K61" s="20">
        <v>72</v>
      </c>
      <c r="L61" s="20"/>
      <c r="M61" s="20"/>
      <c r="N61" s="20"/>
      <c r="R61" s="35"/>
    </row>
    <row r="62" spans="1:23" s="15" customFormat="1">
      <c r="A62" s="20"/>
      <c r="B62" s="20" t="s">
        <v>17</v>
      </c>
      <c r="C62" s="60">
        <v>967</v>
      </c>
      <c r="D62" s="72">
        <f t="shared" si="8"/>
        <v>0.23562378167641326</v>
      </c>
      <c r="E62" s="71"/>
      <c r="F62" s="71"/>
      <c r="G62" s="20"/>
      <c r="H62" s="20"/>
      <c r="I62" s="20"/>
      <c r="J62" s="20"/>
      <c r="K62" s="20"/>
      <c r="L62" s="20"/>
      <c r="M62" s="20"/>
      <c r="N62" s="20"/>
      <c r="R62" s="35"/>
      <c r="T62" s="55"/>
      <c r="U62" s="54"/>
      <c r="V62" s="55"/>
      <c r="W62" s="54"/>
    </row>
    <row r="63" spans="1:23" s="15" customFormat="1">
      <c r="A63" s="20"/>
      <c r="B63" s="20" t="s">
        <v>134</v>
      </c>
      <c r="C63" s="60">
        <v>25</v>
      </c>
      <c r="D63" s="72">
        <f t="shared" si="8"/>
        <v>6.0916179337231965E-3</v>
      </c>
      <c r="E63" s="71"/>
      <c r="F63" s="71"/>
      <c r="G63" s="20"/>
      <c r="H63" s="20"/>
      <c r="I63" s="20"/>
      <c r="J63" s="20"/>
      <c r="K63" s="20"/>
      <c r="L63" s="20"/>
      <c r="M63" s="20"/>
      <c r="N63" s="20"/>
      <c r="R63" s="35"/>
      <c r="T63" s="55"/>
      <c r="U63" s="54"/>
      <c r="V63" s="55"/>
      <c r="W63" s="54"/>
    </row>
    <row r="64" spans="1:23" s="15" customFormat="1">
      <c r="A64" s="20"/>
      <c r="B64" s="20" t="s">
        <v>114</v>
      </c>
      <c r="C64" s="60">
        <v>1617</v>
      </c>
      <c r="D64" s="72">
        <f t="shared" si="8"/>
        <v>0.39400584795321636</v>
      </c>
      <c r="E64" s="71"/>
      <c r="F64" s="71"/>
      <c r="G64" s="20"/>
      <c r="H64" s="20"/>
      <c r="I64" s="20"/>
      <c r="J64" s="20"/>
      <c r="K64" s="20"/>
      <c r="L64" s="20"/>
      <c r="M64" s="20"/>
      <c r="N64" s="20"/>
      <c r="R64" s="35"/>
      <c r="T64" s="55"/>
      <c r="U64" s="54"/>
      <c r="V64" s="55"/>
      <c r="W64" s="54"/>
    </row>
    <row r="65" spans="1:24" s="15" customFormat="1">
      <c r="A65" s="20"/>
      <c r="B65" s="20" t="s">
        <v>44</v>
      </c>
      <c r="C65" s="60">
        <f>C6-C64-C63-C62-C61-C60</f>
        <v>-3390</v>
      </c>
      <c r="D65" s="72" t="str">
        <f t="shared" si="8"/>
        <v>&lt;1%</v>
      </c>
      <c r="E65" s="71"/>
      <c r="F65" s="71"/>
      <c r="G65" s="20"/>
      <c r="H65" s="20"/>
      <c r="I65" s="20"/>
      <c r="J65" s="20"/>
      <c r="K65" s="20"/>
      <c r="L65" s="20"/>
      <c r="M65" s="20"/>
      <c r="N65" s="20"/>
      <c r="R65" s="35"/>
      <c r="T65" s="55"/>
      <c r="U65" s="54"/>
      <c r="V65" s="55"/>
      <c r="W65" s="54"/>
    </row>
    <row r="66" spans="1:24" s="15" customFormat="1">
      <c r="A66" s="20"/>
      <c r="B66" s="20"/>
      <c r="C66" s="20"/>
      <c r="D66" s="20"/>
      <c r="E66" s="78"/>
      <c r="F66" s="71"/>
      <c r="G66" s="20"/>
      <c r="H66" s="20"/>
      <c r="I66" s="20"/>
      <c r="J66" s="20"/>
      <c r="K66" s="20"/>
      <c r="L66" s="20"/>
      <c r="M66" s="20"/>
      <c r="N66" s="20"/>
      <c r="R66" s="20"/>
      <c r="T66" s="55"/>
      <c r="U66" s="54"/>
      <c r="V66" s="55"/>
      <c r="W66" s="54"/>
    </row>
    <row r="67" spans="1:24" s="15" customFormat="1">
      <c r="A67" s="20"/>
      <c r="B67" s="67" t="s">
        <v>108</v>
      </c>
      <c r="C67" s="79"/>
      <c r="D67" s="80"/>
      <c r="E67" s="71"/>
      <c r="F67" s="71"/>
      <c r="G67" s="20"/>
      <c r="H67" s="20"/>
      <c r="I67" s="20"/>
      <c r="J67" s="20"/>
      <c r="K67" s="20"/>
      <c r="L67" s="20"/>
      <c r="M67" s="20"/>
      <c r="N67" s="20"/>
      <c r="R67" s="20"/>
      <c r="U67" s="54"/>
      <c r="W67" s="54"/>
    </row>
    <row r="68" spans="1:24" s="15" customFormat="1">
      <c r="A68" s="20"/>
      <c r="B68" s="63" t="s">
        <v>98</v>
      </c>
      <c r="C68" s="60">
        <v>7396</v>
      </c>
      <c r="D68" s="72">
        <f>IF((C68/$C$6)&lt;0.0049, IF(C68=0, 0, "&lt;1%"),(C68/$C$6))</f>
        <v>1.8021442495126705</v>
      </c>
      <c r="E68" s="71"/>
      <c r="F68" s="71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T68" s="55"/>
      <c r="U68" s="54"/>
      <c r="V68" s="55"/>
      <c r="W68" s="54"/>
    </row>
    <row r="69" spans="1:24" s="15" customFormat="1">
      <c r="A69" s="20"/>
      <c r="B69" s="60" t="s">
        <v>93</v>
      </c>
      <c r="C69" s="60">
        <v>100</v>
      </c>
      <c r="D69" s="72">
        <f>IF((C69/$C$6)&lt;0.0049, IF(C69=0, 0, "&lt;1%"),(C69/$C$6))</f>
        <v>2.4366471734892786E-2</v>
      </c>
      <c r="E69" s="71"/>
      <c r="F69" s="63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U69" s="54"/>
      <c r="W69" s="54"/>
    </row>
    <row r="70" spans="1:24" s="15" customFormat="1">
      <c r="A70" s="20"/>
      <c r="B70" s="63" t="s">
        <v>99</v>
      </c>
      <c r="C70" s="60">
        <f>C6-C69-C68</f>
        <v>-3392</v>
      </c>
      <c r="D70" s="72" t="str">
        <f>IF((C70/$C$6)&lt;0.0049, IF(C70=0, 0, "&lt;1%"),(C70/$C$6))</f>
        <v>&lt;1%</v>
      </c>
      <c r="E70" s="63"/>
      <c r="F70" s="63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T70" s="55"/>
      <c r="U70" s="54"/>
      <c r="V70" s="55"/>
      <c r="W70" s="54"/>
    </row>
    <row r="71" spans="1:24" s="15" customFormat="1">
      <c r="A71" s="20"/>
      <c r="B71" s="84" t="s">
        <v>97</v>
      </c>
      <c r="C71" s="60"/>
      <c r="D71" s="28"/>
      <c r="E71" s="63"/>
      <c r="F71" s="63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T71" s="55"/>
      <c r="U71" s="54"/>
      <c r="V71" s="55"/>
      <c r="W71" s="54"/>
    </row>
    <row r="72" spans="1:24" s="15" customFormat="1">
      <c r="A72" s="20"/>
      <c r="B72" s="52" t="s">
        <v>95</v>
      </c>
      <c r="C72" s="20"/>
      <c r="D72" s="28"/>
      <c r="E72" s="63"/>
      <c r="F72" s="63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T72" s="55"/>
      <c r="U72" s="54"/>
      <c r="V72" s="54"/>
      <c r="W72" s="54"/>
    </row>
    <row r="73" spans="1:24" s="15" customFormat="1">
      <c r="A73" s="20"/>
      <c r="B73" s="52" t="s">
        <v>94</v>
      </c>
      <c r="C73" s="20"/>
      <c r="D73" s="28"/>
      <c r="E73" s="63"/>
      <c r="F73" s="63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T73" s="55"/>
      <c r="U73" s="54"/>
      <c r="V73" s="55"/>
      <c r="W73" s="54"/>
    </row>
    <row r="74" spans="1:24" s="15" customFormat="1">
      <c r="A74" s="20"/>
      <c r="B74" s="20"/>
      <c r="C74" s="20"/>
      <c r="D74" s="20"/>
      <c r="E74" s="63"/>
      <c r="F74" s="63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T74" s="55"/>
      <c r="U74" s="54"/>
      <c r="V74" s="55"/>
      <c r="W74" s="54"/>
    </row>
    <row r="75" spans="1:24" s="15" customFormat="1">
      <c r="A75" s="20"/>
      <c r="B75" s="20"/>
      <c r="C75" s="20"/>
      <c r="D75" s="20"/>
      <c r="E75" s="63"/>
      <c r="F75" s="63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T75" s="55"/>
      <c r="U75" s="54"/>
      <c r="V75" s="55"/>
      <c r="W75" s="54"/>
    </row>
    <row r="76" spans="1:24" s="15" customForma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T76" s="55"/>
      <c r="U76" s="54"/>
      <c r="V76" s="55"/>
      <c r="W76" s="54"/>
    </row>
    <row r="77" spans="1:24" s="15" customFormat="1">
      <c r="A77" s="20"/>
      <c r="B77" s="20"/>
      <c r="C77" s="20"/>
      <c r="D77" s="20"/>
      <c r="E77" s="63"/>
      <c r="F77" s="63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T77" s="56"/>
      <c r="U77" s="56"/>
      <c r="V77" s="56"/>
      <c r="W77" s="56"/>
      <c r="X77" s="56"/>
    </row>
    <row r="78" spans="1:24" s="15" customFormat="1">
      <c r="A78" s="20"/>
      <c r="B78" s="20"/>
      <c r="C78" s="20"/>
      <c r="D78" s="20"/>
      <c r="E78" s="63"/>
      <c r="F78" s="63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T78" s="56"/>
      <c r="U78" s="56"/>
      <c r="V78" s="56"/>
      <c r="W78" s="56"/>
      <c r="X78" s="56"/>
    </row>
    <row r="79" spans="1:24" s="15" customFormat="1">
      <c r="A79" s="20"/>
      <c r="B79" s="20"/>
      <c r="C79" s="20"/>
      <c r="D79" s="20"/>
      <c r="E79" s="63"/>
      <c r="F79" s="63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T79" s="56"/>
      <c r="U79" s="56"/>
      <c r="V79" s="56"/>
      <c r="W79" s="56"/>
      <c r="X79" s="56"/>
    </row>
    <row r="80" spans="1:24" s="15" customFormat="1">
      <c r="A80" s="20"/>
      <c r="B80" s="20"/>
      <c r="C80" s="20"/>
      <c r="D80" s="20"/>
      <c r="E80" s="63"/>
      <c r="F80" s="63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T80" s="56"/>
      <c r="U80" s="56"/>
      <c r="V80" s="56"/>
      <c r="W80" s="56"/>
      <c r="X80" s="56"/>
    </row>
    <row r="81" spans="1:27" s="15" customFormat="1">
      <c r="A81" s="20"/>
      <c r="B81" s="20"/>
      <c r="C81" s="20"/>
      <c r="D81" s="20"/>
      <c r="E81" s="63"/>
      <c r="F81" s="63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T81" s="56"/>
      <c r="U81" s="56"/>
      <c r="V81" s="56"/>
      <c r="W81" s="56"/>
      <c r="X81" s="56"/>
    </row>
    <row r="82" spans="1:27" s="15" customFormat="1">
      <c r="A82" s="20"/>
      <c r="B82" s="20"/>
      <c r="C82" s="20"/>
      <c r="D82" s="20"/>
      <c r="E82" s="63"/>
      <c r="F82" s="63"/>
      <c r="G82" s="20"/>
      <c r="H82" s="20"/>
      <c r="I82" s="20"/>
      <c r="J82" s="20"/>
      <c r="K82" s="20"/>
      <c r="L82" s="20"/>
      <c r="M82" s="20"/>
      <c r="N82" s="35"/>
      <c r="O82" s="20"/>
      <c r="P82" s="20"/>
      <c r="Q82" s="20"/>
      <c r="R82" s="20"/>
      <c r="T82" s="56"/>
      <c r="U82" s="56"/>
      <c r="V82" s="56"/>
      <c r="W82" s="56"/>
      <c r="X82" s="56"/>
    </row>
    <row r="83" spans="1:27" s="15" customFormat="1">
      <c r="A83" s="20"/>
      <c r="B83" s="20"/>
      <c r="C83" s="20"/>
      <c r="D83" s="20"/>
      <c r="E83" s="63"/>
      <c r="F83" s="63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T83" s="51"/>
      <c r="U83" s="51"/>
      <c r="V83" s="57"/>
      <c r="W83" s="51"/>
      <c r="X83" s="51"/>
    </row>
    <row r="84" spans="1:27" s="15" customFormat="1">
      <c r="A84" s="20"/>
      <c r="B84" s="20"/>
      <c r="C84" s="20"/>
      <c r="D84" s="20"/>
      <c r="E84" s="63"/>
      <c r="F84" s="63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T84" s="58"/>
      <c r="U84" s="57"/>
      <c r="V84" s="57"/>
      <c r="W84" s="51"/>
      <c r="X84" s="51"/>
    </row>
    <row r="85" spans="1:27" s="15" customFormat="1">
      <c r="A85" s="20"/>
      <c r="B85" s="20"/>
      <c r="C85" s="20"/>
      <c r="D85" s="20"/>
      <c r="E85" s="63"/>
      <c r="F85" s="63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T85" s="58"/>
      <c r="U85" s="57"/>
      <c r="V85" s="51"/>
      <c r="W85" s="51"/>
      <c r="X85" s="51"/>
    </row>
    <row r="86" spans="1:27" s="15" customFormat="1">
      <c r="A86" s="20"/>
      <c r="B86" s="20"/>
      <c r="C86" s="20"/>
      <c r="D86" s="20"/>
      <c r="E86" s="63"/>
      <c r="F86" s="63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T86" s="58"/>
      <c r="U86" s="57"/>
      <c r="V86" s="51"/>
      <c r="W86" s="51"/>
      <c r="X86" s="51"/>
    </row>
    <row r="87" spans="1:27" s="15" customFormat="1">
      <c r="A87" s="20"/>
      <c r="B87" s="20"/>
      <c r="C87" s="20"/>
      <c r="D87" s="20"/>
      <c r="E87" s="63"/>
      <c r="F87" s="63"/>
      <c r="G87" s="20"/>
      <c r="H87" s="20"/>
      <c r="I87" s="20"/>
      <c r="J87" s="20"/>
      <c r="K87" s="20"/>
      <c r="L87" s="20"/>
      <c r="M87" s="62"/>
      <c r="N87" s="20"/>
      <c r="O87" s="20"/>
      <c r="P87" s="20"/>
      <c r="Q87" s="20"/>
      <c r="R87" s="20"/>
      <c r="T87" s="58"/>
      <c r="U87" s="57"/>
      <c r="V87" s="51"/>
      <c r="W87" s="57"/>
      <c r="X87" s="51"/>
      <c r="Y87" s="54"/>
    </row>
    <row r="88" spans="1:27" s="15" customFormat="1">
      <c r="A88" s="20"/>
      <c r="B88" s="20"/>
      <c r="C88" s="20"/>
      <c r="D88" s="20"/>
      <c r="E88" s="63"/>
      <c r="F88" s="63"/>
      <c r="G88" s="81"/>
      <c r="H88" s="79"/>
      <c r="I88" s="80"/>
      <c r="J88" s="20"/>
      <c r="K88" s="20"/>
      <c r="L88" s="20"/>
      <c r="M88" s="62"/>
      <c r="N88" s="20"/>
      <c r="O88" s="20"/>
      <c r="P88" s="20"/>
      <c r="Q88" s="20"/>
      <c r="R88" s="20"/>
      <c r="T88" s="51"/>
      <c r="U88" s="57"/>
      <c r="V88" s="51"/>
      <c r="W88" s="57"/>
      <c r="X88" s="51"/>
      <c r="Y88" s="54"/>
    </row>
    <row r="89" spans="1:27" s="15" customFormat="1">
      <c r="A89" s="20"/>
      <c r="B89" s="20"/>
      <c r="C89" s="20"/>
      <c r="D89" s="20"/>
      <c r="E89" s="63"/>
      <c r="F89" s="63"/>
      <c r="G89" s="20"/>
      <c r="H89" s="20"/>
      <c r="I89" s="20"/>
      <c r="J89" s="20"/>
      <c r="K89" s="20"/>
      <c r="L89" s="20"/>
      <c r="M89" s="62"/>
      <c r="N89" s="20"/>
      <c r="O89" s="20"/>
      <c r="P89" s="20"/>
      <c r="Q89" s="20"/>
      <c r="R89" s="20"/>
      <c r="T89" s="58"/>
      <c r="U89" s="57"/>
      <c r="V89" s="51"/>
      <c r="W89" s="57"/>
      <c r="X89" s="51"/>
      <c r="Y89" s="54"/>
    </row>
    <row r="90" spans="1:27" s="15" customFormat="1">
      <c r="A90" s="20"/>
      <c r="B90" s="20"/>
      <c r="C90" s="20"/>
      <c r="D90" s="20"/>
      <c r="E90" s="63"/>
      <c r="F90" s="63"/>
      <c r="G90" s="20"/>
      <c r="H90" s="20"/>
      <c r="I90" s="20"/>
      <c r="J90" s="20"/>
      <c r="K90" s="20"/>
      <c r="L90" s="20"/>
      <c r="M90" s="62"/>
      <c r="N90" s="20"/>
      <c r="O90" s="20"/>
      <c r="P90" s="20"/>
      <c r="Q90" s="20"/>
      <c r="R90" s="20"/>
      <c r="T90" s="58"/>
      <c r="U90" s="57"/>
      <c r="V90" s="51"/>
      <c r="W90" s="57"/>
      <c r="X90" s="51"/>
      <c r="Y90" s="54"/>
    </row>
    <row r="91" spans="1:27" s="15" customFormat="1">
      <c r="A91" s="20"/>
      <c r="B91" s="20"/>
      <c r="C91" s="20"/>
      <c r="D91" s="20"/>
      <c r="E91" s="63"/>
      <c r="F91" s="63"/>
      <c r="G91" s="20"/>
      <c r="H91" s="20"/>
      <c r="I91" s="20"/>
      <c r="J91" s="20"/>
      <c r="K91" s="20"/>
      <c r="L91" s="20"/>
      <c r="M91" s="131"/>
      <c r="N91" s="20"/>
      <c r="O91" s="20"/>
      <c r="P91" s="20"/>
      <c r="Q91" s="20"/>
      <c r="R91" s="20"/>
      <c r="S91" s="52"/>
      <c r="T91" s="58"/>
      <c r="U91" s="57"/>
      <c r="V91" s="51"/>
      <c r="W91" s="57"/>
      <c r="X91" s="51"/>
      <c r="Y91" s="54"/>
    </row>
    <row r="92" spans="1:27" s="15" customFormat="1">
      <c r="A92" s="20"/>
      <c r="B92" s="20"/>
      <c r="C92" s="20"/>
      <c r="D92" s="20"/>
      <c r="E92" s="63"/>
      <c r="F92" s="63"/>
      <c r="G92" s="20"/>
      <c r="H92" s="20"/>
      <c r="I92" s="20"/>
      <c r="J92" s="20"/>
      <c r="K92" s="20"/>
      <c r="L92" s="20"/>
      <c r="M92" s="132"/>
      <c r="N92" s="20"/>
      <c r="O92" s="20"/>
      <c r="P92" s="20"/>
      <c r="Q92" s="20"/>
      <c r="R92" s="20"/>
      <c r="S92" s="53"/>
      <c r="T92" s="58"/>
      <c r="U92" s="57"/>
      <c r="V92" s="51"/>
      <c r="W92" s="57"/>
      <c r="X92" s="51"/>
      <c r="Y92" s="54"/>
      <c r="AA92" s="54"/>
    </row>
    <row r="93" spans="1:27" s="15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44"/>
      <c r="T93" s="51"/>
      <c r="U93" s="57"/>
      <c r="V93" s="51"/>
      <c r="W93" s="57"/>
      <c r="X93" s="51"/>
      <c r="Y93" s="54"/>
      <c r="AA93" s="54"/>
    </row>
    <row r="94" spans="1:27" s="15" customFormat="1">
      <c r="A94" s="20"/>
      <c r="B94" s="20"/>
      <c r="C94" s="20"/>
      <c r="D94" s="20"/>
      <c r="E94" s="81"/>
      <c r="F94" s="81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T94" s="51"/>
      <c r="U94" s="57"/>
      <c r="V94" s="51"/>
      <c r="W94" s="51"/>
      <c r="X94" s="51"/>
      <c r="AA94" s="54"/>
    </row>
    <row r="95" spans="1:27" s="15" customFormat="1">
      <c r="A95" s="20"/>
      <c r="B95" s="20"/>
      <c r="C95" s="20"/>
      <c r="D95" s="20"/>
      <c r="E95" s="63"/>
      <c r="F95" s="63"/>
      <c r="G95" s="20"/>
      <c r="H95" s="20"/>
      <c r="I95" s="20"/>
      <c r="J95" s="20"/>
      <c r="K95" s="20"/>
      <c r="L95" s="20"/>
      <c r="M95" s="20"/>
      <c r="N95" s="35"/>
      <c r="O95" s="20"/>
      <c r="P95" s="20"/>
      <c r="Q95" s="20"/>
      <c r="R95" s="20"/>
      <c r="T95" s="51"/>
      <c r="U95" s="57"/>
      <c r="V95" s="51"/>
      <c r="W95" s="51"/>
      <c r="X95" s="51"/>
      <c r="AA95" s="54"/>
    </row>
    <row r="96" spans="1:27" s="15" customFormat="1">
      <c r="A96" s="20"/>
      <c r="B96" s="20"/>
      <c r="C96" s="20"/>
      <c r="D96" s="20"/>
      <c r="E96" s="63"/>
      <c r="F96" s="63"/>
      <c r="G96" s="20"/>
      <c r="H96" s="20"/>
      <c r="I96" s="20"/>
      <c r="J96" s="20"/>
      <c r="K96" s="20"/>
      <c r="L96" s="20"/>
      <c r="M96" s="63"/>
      <c r="N96" s="20"/>
      <c r="O96" s="20"/>
      <c r="P96" s="20"/>
      <c r="Q96" s="20"/>
      <c r="R96" s="20"/>
      <c r="S96" s="44"/>
      <c r="T96" s="51"/>
      <c r="U96" s="57"/>
      <c r="V96" s="51"/>
      <c r="W96" s="51"/>
      <c r="X96" s="51"/>
      <c r="AA96" s="54"/>
    </row>
    <row r="97" spans="1:27" s="15" customFormat="1">
      <c r="A97" s="20"/>
      <c r="B97" s="20"/>
      <c r="C97" s="20"/>
      <c r="D97" s="20"/>
      <c r="E97" s="63"/>
      <c r="F97" s="63"/>
      <c r="G97" s="20"/>
      <c r="H97" s="20"/>
      <c r="I97" s="20"/>
      <c r="J97" s="20"/>
      <c r="K97" s="20"/>
      <c r="L97" s="20"/>
      <c r="M97" s="63"/>
      <c r="N97" s="35"/>
      <c r="O97" s="20"/>
      <c r="P97" s="20"/>
      <c r="Q97" s="20"/>
      <c r="R97" s="20"/>
      <c r="S97" s="44"/>
      <c r="T97" s="51"/>
      <c r="U97" s="57"/>
      <c r="V97" s="51"/>
      <c r="W97" s="51"/>
      <c r="X97" s="51"/>
      <c r="AA97" s="54"/>
    </row>
    <row r="98" spans="1:27" s="15" customFormat="1">
      <c r="A98" s="20"/>
      <c r="B98" s="20"/>
      <c r="C98" s="20"/>
      <c r="D98" s="20"/>
      <c r="E98" s="63"/>
      <c r="F98" s="63"/>
      <c r="G98" s="20"/>
      <c r="H98" s="20"/>
      <c r="I98" s="20"/>
      <c r="J98" s="20"/>
      <c r="K98" s="20"/>
      <c r="L98" s="20"/>
      <c r="M98" s="63"/>
      <c r="N98" s="20"/>
      <c r="O98" s="20"/>
      <c r="P98" s="20"/>
      <c r="Q98" s="20"/>
      <c r="R98" s="20"/>
      <c r="S98" s="20"/>
      <c r="T98" s="51"/>
      <c r="U98" s="57"/>
      <c r="V98" s="51"/>
      <c r="W98" s="51"/>
      <c r="X98" s="51"/>
    </row>
    <row r="99" spans="1:27" s="15" customFormat="1">
      <c r="A99" s="20"/>
      <c r="B99" s="20"/>
      <c r="C99" s="20"/>
      <c r="D99" s="20"/>
      <c r="E99" s="63"/>
      <c r="F99" s="63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44"/>
      <c r="T99" s="51"/>
      <c r="U99" s="57"/>
      <c r="V99" s="51"/>
      <c r="W99" s="51"/>
      <c r="X99" s="51"/>
    </row>
    <row r="100" spans="1:27" s="15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T100" s="51"/>
      <c r="U100" s="57"/>
      <c r="V100" s="51"/>
      <c r="W100" s="51"/>
      <c r="X100" s="51"/>
    </row>
    <row r="101" spans="1:27" s="15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44"/>
      <c r="T101" s="51"/>
      <c r="U101" s="57"/>
      <c r="V101" s="51"/>
      <c r="W101" s="51"/>
      <c r="X101" s="51"/>
    </row>
    <row r="102" spans="1:27" s="15" customFormat="1">
      <c r="A102" s="20"/>
      <c r="B102" s="20"/>
      <c r="C102" s="20"/>
      <c r="D102" s="20"/>
      <c r="E102" s="20"/>
      <c r="F102" s="20"/>
      <c r="G102" s="1"/>
      <c r="H102" s="1"/>
      <c r="I102" s="1"/>
      <c r="J102" s="51"/>
      <c r="K102" s="51"/>
      <c r="L102" s="51"/>
      <c r="M102" s="20"/>
      <c r="N102" s="20"/>
      <c r="O102" s="20"/>
      <c r="P102" s="20"/>
      <c r="Q102" s="20"/>
      <c r="R102" s="20"/>
      <c r="T102" s="51"/>
      <c r="U102" s="57"/>
      <c r="V102" s="51"/>
      <c r="W102" s="51"/>
      <c r="X102" s="51"/>
    </row>
    <row r="103" spans="1:27" s="15" customFormat="1">
      <c r="A103" s="20"/>
      <c r="B103" s="20"/>
      <c r="C103" s="20"/>
      <c r="D103" s="20"/>
      <c r="E103" s="20"/>
      <c r="F103" s="20"/>
      <c r="G103" s="1"/>
      <c r="H103" s="1"/>
      <c r="I103" s="13"/>
      <c r="J103" s="51"/>
      <c r="K103" s="51"/>
      <c r="L103" s="51"/>
      <c r="M103" s="20"/>
      <c r="N103" s="20"/>
      <c r="O103" s="20"/>
      <c r="P103" s="20"/>
      <c r="Q103" s="20"/>
      <c r="R103" s="20"/>
      <c r="S103" s="44"/>
      <c r="T103" s="51"/>
      <c r="U103" s="57"/>
      <c r="V103" s="51"/>
      <c r="W103" s="51"/>
      <c r="X103" s="51"/>
    </row>
    <row r="104" spans="1:27" s="15" customFormat="1">
      <c r="A104" s="20"/>
      <c r="B104" s="20"/>
      <c r="C104" s="20"/>
      <c r="D104" s="20"/>
      <c r="E104" s="20"/>
      <c r="F104" s="20"/>
      <c r="G104" s="4"/>
      <c r="H104" s="1"/>
      <c r="I104" s="13"/>
      <c r="J104" s="51"/>
      <c r="K104" s="51"/>
      <c r="L104" s="51"/>
      <c r="M104" s="20"/>
      <c r="N104" s="20"/>
      <c r="O104" s="20"/>
      <c r="P104" s="20"/>
      <c r="Q104" s="20"/>
      <c r="R104" s="20"/>
      <c r="S104" s="44"/>
      <c r="T104" s="51"/>
      <c r="U104" s="57"/>
      <c r="V104" s="51"/>
      <c r="W104" s="51"/>
      <c r="X104" s="51"/>
    </row>
    <row r="105" spans="1:27" s="15" customFormat="1">
      <c r="A105" s="20"/>
      <c r="B105" s="20"/>
      <c r="C105" s="20"/>
      <c r="D105" s="20"/>
      <c r="E105" s="20"/>
      <c r="F105" s="20"/>
      <c r="G105" s="4"/>
      <c r="H105" s="14"/>
      <c r="I105" s="13"/>
      <c r="J105" s="51"/>
      <c r="K105" s="51"/>
      <c r="L105" s="51"/>
      <c r="M105" s="20"/>
      <c r="N105" s="20"/>
      <c r="O105" s="20"/>
      <c r="P105" s="27"/>
      <c r="Q105" s="20"/>
      <c r="R105" s="20"/>
      <c r="S105" s="44"/>
      <c r="T105" s="51"/>
      <c r="U105" s="57"/>
      <c r="V105" s="51"/>
      <c r="W105" s="51"/>
      <c r="X105" s="51"/>
    </row>
    <row r="106" spans="1:27" s="15" customFormat="1">
      <c r="A106" s="20"/>
      <c r="B106" s="20"/>
      <c r="C106" s="20"/>
      <c r="D106" s="35"/>
      <c r="E106" s="20"/>
      <c r="F106" s="20"/>
      <c r="G106" s="8"/>
      <c r="H106" s="91"/>
      <c r="I106" s="12"/>
      <c r="J106" s="51"/>
      <c r="K106" s="51"/>
      <c r="L106" s="51"/>
      <c r="M106" s="20"/>
      <c r="N106" s="20"/>
      <c r="O106" s="20"/>
      <c r="P106" s="20"/>
      <c r="Q106" s="20"/>
      <c r="R106" s="20"/>
      <c r="T106" s="51"/>
      <c r="U106" s="57"/>
      <c r="V106" s="51"/>
      <c r="W106" s="51"/>
      <c r="X106" s="51"/>
    </row>
    <row r="107" spans="1:27" s="15" customFormat="1">
      <c r="A107" s="20"/>
      <c r="B107" s="20"/>
      <c r="C107" s="20"/>
      <c r="D107" s="20"/>
      <c r="E107" s="20"/>
      <c r="F107" s="20"/>
      <c r="G107" s="10"/>
      <c r="H107" s="14"/>
      <c r="I107" s="13"/>
      <c r="J107" s="51"/>
      <c r="K107" s="51"/>
      <c r="L107" s="51"/>
      <c r="M107" s="20"/>
      <c r="N107" s="20"/>
      <c r="O107" s="2"/>
      <c r="P107" s="4"/>
      <c r="Q107" s="2"/>
      <c r="R107" s="1"/>
      <c r="S107" s="51"/>
      <c r="T107" s="51"/>
      <c r="U107" s="57"/>
      <c r="V107" s="51"/>
      <c r="W107" s="51"/>
      <c r="X107" s="51"/>
    </row>
    <row r="108" spans="1:27">
      <c r="A108" s="1"/>
      <c r="B108" s="11"/>
      <c r="C108" s="1"/>
      <c r="D108" s="13"/>
      <c r="E108" s="1"/>
      <c r="F108" s="1"/>
      <c r="N108" s="2"/>
      <c r="O108" s="2"/>
      <c r="P108" s="4"/>
      <c r="Q108" s="2"/>
      <c r="R108" s="1"/>
      <c r="U108" s="57"/>
    </row>
    <row r="109" spans="1:27">
      <c r="A109" s="1"/>
      <c r="B109" s="51"/>
      <c r="C109" s="1"/>
      <c r="D109" s="13"/>
      <c r="E109" s="1"/>
      <c r="F109" s="1"/>
      <c r="G109" s="4"/>
      <c r="H109" s="14"/>
      <c r="I109" s="13"/>
      <c r="N109" s="2"/>
      <c r="O109" s="2"/>
      <c r="P109" s="4"/>
      <c r="Q109" s="2"/>
      <c r="R109" s="1"/>
      <c r="U109" s="57"/>
    </row>
    <row r="110" spans="1:27">
      <c r="A110" s="1"/>
      <c r="B110" s="1"/>
      <c r="C110" s="14"/>
      <c r="D110" s="13"/>
      <c r="E110" s="1"/>
      <c r="F110" s="1"/>
      <c r="G110" s="4"/>
      <c r="H110" s="14"/>
      <c r="I110" s="13"/>
      <c r="N110" s="2"/>
      <c r="O110" s="2"/>
      <c r="P110" s="4"/>
      <c r="Q110" s="2"/>
      <c r="R110" s="1"/>
      <c r="U110" s="57"/>
    </row>
    <row r="111" spans="1:27">
      <c r="A111" s="1"/>
      <c r="B111" s="1"/>
      <c r="C111" s="14"/>
      <c r="D111" s="13"/>
      <c r="E111" s="1"/>
      <c r="F111" s="1"/>
      <c r="G111" s="10"/>
      <c r="H111" s="14"/>
      <c r="I111" s="13"/>
      <c r="N111" s="2"/>
      <c r="O111" s="2"/>
      <c r="P111" s="4"/>
      <c r="Q111" s="2"/>
      <c r="R111" s="1"/>
      <c r="U111" s="57"/>
    </row>
    <row r="112" spans="1:27">
      <c r="A112" s="1"/>
      <c r="B112" s="1"/>
      <c r="C112" s="1"/>
      <c r="D112" s="13"/>
      <c r="E112" s="1"/>
      <c r="F112" s="1"/>
      <c r="G112" s="10"/>
      <c r="H112" s="14"/>
      <c r="I112" s="13"/>
      <c r="N112" s="2"/>
      <c r="O112" s="2"/>
      <c r="P112" s="4"/>
      <c r="Q112" s="2"/>
      <c r="R112" s="1"/>
      <c r="U112" s="57"/>
    </row>
    <row r="113" spans="1:21">
      <c r="A113" s="1"/>
      <c r="B113" s="1"/>
      <c r="C113" s="1"/>
      <c r="D113" s="13"/>
      <c r="E113" s="1"/>
      <c r="F113" s="1"/>
      <c r="G113" s="10"/>
      <c r="H113" s="1"/>
      <c r="I113" s="13"/>
      <c r="N113" s="2"/>
      <c r="O113" s="2"/>
      <c r="P113" s="4"/>
      <c r="Q113" s="2"/>
      <c r="R113" s="1"/>
      <c r="U113" s="57"/>
    </row>
    <row r="114" spans="1:21">
      <c r="A114" s="1"/>
      <c r="B114" s="1"/>
      <c r="C114" s="1"/>
      <c r="D114" s="13"/>
      <c r="E114" s="1"/>
      <c r="F114" s="1"/>
      <c r="G114" s="4"/>
      <c r="H114" s="1"/>
      <c r="I114" s="13"/>
      <c r="N114" s="2"/>
      <c r="O114" s="2"/>
      <c r="P114" s="4"/>
      <c r="Q114" s="2"/>
      <c r="R114" s="1"/>
      <c r="U114" s="57"/>
    </row>
    <row r="115" spans="1:21">
      <c r="A115" s="1"/>
      <c r="B115" s="1"/>
      <c r="C115" s="1"/>
      <c r="D115" s="13"/>
      <c r="E115" s="1"/>
      <c r="F115" s="1"/>
      <c r="G115" s="14"/>
      <c r="H115" s="1"/>
      <c r="I115" s="13"/>
      <c r="N115" s="2"/>
      <c r="O115" s="2"/>
      <c r="P115" s="4"/>
      <c r="Q115" s="1"/>
      <c r="R115" s="1"/>
      <c r="U115" s="57"/>
    </row>
    <row r="116" spans="1:21">
      <c r="A116" s="1"/>
      <c r="B116" s="1"/>
      <c r="C116" s="1"/>
      <c r="D116" s="13"/>
      <c r="E116" s="1"/>
      <c r="F116" s="1"/>
      <c r="G116" s="1"/>
      <c r="H116" s="1"/>
      <c r="I116" s="13"/>
      <c r="N116" s="13"/>
      <c r="O116" s="2"/>
      <c r="P116" s="4"/>
      <c r="Q116" s="1"/>
      <c r="R116" s="1"/>
      <c r="U116" s="57"/>
    </row>
    <row r="117" spans="1:21">
      <c r="A117" s="1"/>
      <c r="B117" s="1"/>
      <c r="C117" s="14"/>
      <c r="D117" s="13"/>
      <c r="E117" s="1"/>
      <c r="F117" s="1"/>
      <c r="G117" s="1"/>
      <c r="H117" s="1"/>
      <c r="I117" s="13"/>
      <c r="N117" s="13"/>
      <c r="O117" s="2"/>
      <c r="P117" s="4"/>
      <c r="Q117" s="1"/>
      <c r="R117" s="1"/>
      <c r="U117" s="57"/>
    </row>
    <row r="118" spans="1:21">
      <c r="A118" s="1"/>
      <c r="B118" s="1"/>
      <c r="C118" s="1"/>
      <c r="D118" s="13"/>
      <c r="E118" s="1"/>
      <c r="F118" s="1"/>
      <c r="G118" s="1"/>
      <c r="H118" s="1"/>
      <c r="I118" s="13"/>
      <c r="N118" s="13"/>
      <c r="O118" s="2"/>
      <c r="P118" s="4"/>
      <c r="Q118" s="1"/>
      <c r="R118" s="1"/>
      <c r="U118" s="57"/>
    </row>
    <row r="119" spans="1:21">
      <c r="A119" s="1"/>
      <c r="B119" s="1"/>
      <c r="C119" s="1"/>
      <c r="D119" s="13"/>
      <c r="E119" s="1"/>
      <c r="F119" s="1"/>
      <c r="G119" s="1"/>
      <c r="H119" s="1"/>
      <c r="I119" s="13"/>
      <c r="N119" s="13"/>
      <c r="O119" s="2"/>
      <c r="P119" s="4"/>
      <c r="Q119" s="1"/>
      <c r="R119" s="1"/>
      <c r="U119" s="57"/>
    </row>
    <row r="120" spans="1:21">
      <c r="A120" s="1"/>
      <c r="B120" s="1"/>
      <c r="C120" s="1"/>
      <c r="D120" s="13"/>
      <c r="E120" s="1"/>
      <c r="F120" s="1"/>
      <c r="G120" s="1"/>
      <c r="H120" s="1"/>
      <c r="I120" s="13"/>
      <c r="N120" s="13"/>
      <c r="O120" s="2"/>
      <c r="P120" s="4"/>
      <c r="Q120" s="1"/>
      <c r="R120" s="1"/>
      <c r="T120" s="58"/>
      <c r="U120" s="57"/>
    </row>
    <row r="121" spans="1:21">
      <c r="A121" s="1"/>
      <c r="B121" s="1"/>
      <c r="C121" s="1"/>
      <c r="D121" s="13"/>
      <c r="E121" s="1"/>
      <c r="F121" s="1"/>
      <c r="G121" s="1"/>
      <c r="H121" s="1"/>
      <c r="I121" s="13"/>
      <c r="N121" s="13"/>
      <c r="O121" s="2"/>
      <c r="P121" s="4"/>
      <c r="Q121" s="1"/>
      <c r="R121" s="1"/>
    </row>
    <row r="122" spans="1:21">
      <c r="A122" s="1"/>
      <c r="B122" s="1"/>
      <c r="C122" s="1"/>
      <c r="D122" s="13"/>
      <c r="E122" s="1"/>
      <c r="F122" s="1"/>
      <c r="G122" s="1"/>
      <c r="H122" s="1"/>
      <c r="I122" s="13"/>
      <c r="N122" s="13"/>
      <c r="O122" s="2"/>
      <c r="P122" s="4"/>
      <c r="Q122" s="1"/>
      <c r="R122" s="1"/>
    </row>
    <row r="123" spans="1:21">
      <c r="A123" s="1"/>
      <c r="B123" s="1"/>
      <c r="C123" s="1"/>
      <c r="D123" s="13"/>
      <c r="E123" s="1"/>
      <c r="F123" s="1"/>
      <c r="G123" s="1"/>
      <c r="H123" s="1"/>
      <c r="I123" s="13"/>
      <c r="N123" s="13"/>
      <c r="O123" s="2"/>
      <c r="P123" s="4"/>
      <c r="Q123" s="1"/>
      <c r="R123" s="1"/>
    </row>
    <row r="124" spans="1:21">
      <c r="A124" s="1"/>
      <c r="B124" s="1"/>
      <c r="C124" s="1"/>
      <c r="D124" s="13"/>
      <c r="E124" s="1"/>
      <c r="F124" s="1"/>
      <c r="G124" s="1"/>
      <c r="H124" s="1"/>
      <c r="I124" s="13"/>
      <c r="N124" s="13"/>
      <c r="O124" s="2"/>
      <c r="P124" s="4"/>
      <c r="Q124" s="1"/>
      <c r="R124" s="1"/>
    </row>
    <row r="125" spans="1:21">
      <c r="A125" s="1"/>
      <c r="B125" s="1"/>
      <c r="C125" s="1"/>
      <c r="D125" s="13"/>
      <c r="E125" s="1"/>
      <c r="F125" s="1"/>
      <c r="G125" s="1"/>
      <c r="H125" s="1"/>
      <c r="I125" s="13"/>
      <c r="N125" s="13"/>
      <c r="O125" s="2"/>
      <c r="P125" s="4"/>
      <c r="Q125" s="1"/>
      <c r="R125" s="1"/>
    </row>
    <row r="126" spans="1:21">
      <c r="A126" s="1"/>
      <c r="B126" s="1"/>
      <c r="C126" s="1"/>
      <c r="D126" s="13"/>
      <c r="E126" s="1"/>
      <c r="F126" s="1"/>
      <c r="G126" s="1"/>
      <c r="H126" s="1"/>
      <c r="I126" s="13"/>
      <c r="N126" s="13"/>
      <c r="O126" s="2"/>
      <c r="P126" s="4"/>
      <c r="Q126" s="1"/>
      <c r="R126" s="1"/>
    </row>
    <row r="127" spans="1:21">
      <c r="A127" s="1"/>
      <c r="B127" s="1"/>
      <c r="C127" s="1"/>
      <c r="D127" s="13"/>
      <c r="E127" s="1"/>
      <c r="F127" s="1"/>
      <c r="G127" s="1"/>
      <c r="H127" s="1"/>
      <c r="I127" s="13"/>
      <c r="N127" s="13"/>
      <c r="O127" s="2"/>
      <c r="P127" s="4"/>
      <c r="Q127" s="1"/>
      <c r="R127" s="1"/>
    </row>
    <row r="128" spans="1:21">
      <c r="A128" s="1"/>
      <c r="B128" s="1"/>
      <c r="C128" s="1"/>
      <c r="D128" s="13"/>
      <c r="E128" s="1"/>
      <c r="F128" s="1"/>
      <c r="G128" s="1"/>
      <c r="H128" s="1"/>
      <c r="I128" s="13"/>
      <c r="N128" s="13"/>
      <c r="O128" s="2"/>
      <c r="P128" s="4"/>
      <c r="Q128" s="1"/>
      <c r="R128" s="1"/>
    </row>
    <row r="129" spans="1:18">
      <c r="A129" s="1"/>
      <c r="B129" s="1"/>
      <c r="C129" s="1"/>
      <c r="D129" s="13"/>
      <c r="E129" s="1"/>
      <c r="F129" s="1"/>
      <c r="G129" s="1"/>
      <c r="H129" s="1"/>
      <c r="I129" s="13"/>
      <c r="N129" s="13"/>
      <c r="O129" s="2"/>
      <c r="P129" s="4"/>
      <c r="Q129" s="1"/>
      <c r="R129" s="1"/>
    </row>
    <row r="130" spans="1:18">
      <c r="A130" s="1"/>
      <c r="B130" s="1"/>
      <c r="C130" s="1"/>
      <c r="D130" s="13"/>
      <c r="E130" s="1"/>
      <c r="F130" s="1"/>
      <c r="G130" s="1"/>
      <c r="H130" s="1"/>
      <c r="I130" s="13"/>
      <c r="N130" s="13"/>
      <c r="O130" s="2"/>
      <c r="P130" s="4"/>
      <c r="Q130" s="1"/>
      <c r="R130" s="1"/>
    </row>
    <row r="131" spans="1:18">
      <c r="A131" s="1"/>
      <c r="B131" s="1"/>
      <c r="C131" s="1"/>
      <c r="D131" s="13"/>
      <c r="E131" s="1"/>
      <c r="F131" s="1"/>
      <c r="G131" s="1"/>
      <c r="H131" s="1"/>
      <c r="I131" s="13"/>
      <c r="N131" s="13"/>
      <c r="O131" s="2"/>
      <c r="P131" s="4"/>
      <c r="Q131" s="1"/>
      <c r="R131" s="1"/>
    </row>
    <row r="132" spans="1:18">
      <c r="A132" s="1"/>
      <c r="B132" s="1"/>
      <c r="C132" s="1"/>
      <c r="D132" s="13"/>
      <c r="E132" s="1"/>
      <c r="F132" s="1"/>
      <c r="G132" s="1"/>
      <c r="H132" s="1"/>
      <c r="I132" s="13"/>
      <c r="N132" s="13"/>
      <c r="O132" s="2"/>
      <c r="P132" s="4"/>
      <c r="Q132" s="1"/>
      <c r="R132" s="1"/>
    </row>
    <row r="133" spans="1:18">
      <c r="A133" s="1"/>
      <c r="B133" s="1"/>
      <c r="C133" s="1"/>
      <c r="D133" s="13"/>
      <c r="E133" s="1"/>
      <c r="F133" s="1"/>
      <c r="G133" s="1"/>
      <c r="H133" s="1"/>
      <c r="I133" s="13"/>
      <c r="N133" s="13"/>
      <c r="O133" s="2"/>
      <c r="P133" s="4"/>
      <c r="Q133" s="1"/>
      <c r="R133" s="1"/>
    </row>
    <row r="134" spans="1:18">
      <c r="A134" s="1"/>
      <c r="B134" s="1"/>
      <c r="C134" s="1"/>
      <c r="D134" s="13"/>
      <c r="E134" s="1"/>
      <c r="F134" s="1"/>
      <c r="G134" s="1"/>
      <c r="H134" s="1"/>
      <c r="I134" s="13"/>
      <c r="N134" s="13"/>
      <c r="O134" s="2"/>
      <c r="P134" s="4"/>
      <c r="Q134" s="1"/>
      <c r="R134" s="1"/>
    </row>
    <row r="135" spans="1:18">
      <c r="A135" s="1"/>
      <c r="B135" s="1"/>
      <c r="C135" s="1"/>
      <c r="D135" s="13"/>
      <c r="E135" s="1"/>
      <c r="F135" s="1"/>
      <c r="G135" s="1"/>
      <c r="H135" s="1"/>
      <c r="I135" s="13"/>
      <c r="N135" s="13"/>
      <c r="O135" s="2"/>
      <c r="P135" s="4"/>
      <c r="Q135" s="1"/>
      <c r="R135" s="1"/>
    </row>
    <row r="136" spans="1:18">
      <c r="A136" s="1"/>
      <c r="B136" s="1"/>
      <c r="C136" s="1"/>
      <c r="D136" s="13"/>
      <c r="E136" s="1"/>
      <c r="F136" s="1"/>
      <c r="G136" s="1"/>
      <c r="H136" s="1"/>
      <c r="I136" s="13"/>
      <c r="N136" s="13"/>
      <c r="O136" s="2"/>
      <c r="P136" s="4"/>
      <c r="Q136" s="1"/>
      <c r="R136" s="1"/>
    </row>
    <row r="137" spans="1:18">
      <c r="A137" s="1"/>
      <c r="B137" s="1"/>
      <c r="C137" s="1"/>
      <c r="D137" s="13"/>
      <c r="E137" s="1"/>
      <c r="F137" s="1"/>
      <c r="G137" s="1"/>
      <c r="H137" s="1"/>
      <c r="I137" s="13"/>
      <c r="N137" s="13"/>
      <c r="O137" s="2"/>
      <c r="P137" s="4"/>
      <c r="Q137" s="1"/>
      <c r="R137" s="1"/>
    </row>
    <row r="138" spans="1:18">
      <c r="A138" s="1"/>
      <c r="B138" s="1"/>
      <c r="C138" s="1"/>
      <c r="D138" s="13"/>
      <c r="E138" s="1"/>
      <c r="F138" s="1"/>
      <c r="G138" s="1"/>
      <c r="H138" s="1"/>
      <c r="I138" s="13"/>
      <c r="N138" s="13"/>
      <c r="O138" s="2"/>
      <c r="P138" s="4"/>
      <c r="Q138" s="1"/>
      <c r="R138" s="1"/>
    </row>
    <row r="139" spans="1:18">
      <c r="A139" s="1"/>
      <c r="B139" s="1"/>
      <c r="C139" s="1"/>
      <c r="D139" s="13"/>
      <c r="E139" s="1"/>
      <c r="F139" s="1"/>
      <c r="G139" s="1"/>
      <c r="H139" s="1"/>
      <c r="I139" s="13"/>
      <c r="N139" s="13"/>
      <c r="O139" s="2"/>
      <c r="P139" s="4"/>
      <c r="Q139" s="1"/>
      <c r="R139" s="1"/>
    </row>
    <row r="140" spans="1:18">
      <c r="A140" s="1"/>
      <c r="B140" s="1"/>
      <c r="C140" s="1"/>
      <c r="D140" s="13"/>
      <c r="E140" s="1"/>
      <c r="F140" s="1"/>
      <c r="G140" s="1"/>
      <c r="H140" s="1"/>
      <c r="I140" s="13"/>
      <c r="N140" s="13"/>
      <c r="O140" s="2"/>
      <c r="P140" s="4"/>
      <c r="Q140" s="1"/>
      <c r="R140" s="1"/>
    </row>
    <row r="141" spans="1:18">
      <c r="A141" s="1"/>
      <c r="B141" s="1"/>
      <c r="C141" s="1"/>
      <c r="D141" s="13"/>
      <c r="E141" s="1"/>
      <c r="F141" s="1"/>
      <c r="G141" s="1"/>
      <c r="H141" s="1"/>
      <c r="I141" s="13"/>
      <c r="N141" s="13"/>
      <c r="O141" s="2"/>
      <c r="P141" s="4"/>
      <c r="Q141" s="1"/>
      <c r="R141" s="1"/>
    </row>
    <row r="142" spans="1:18">
      <c r="A142" s="1"/>
      <c r="B142" s="1"/>
      <c r="C142" s="1"/>
      <c r="D142" s="13"/>
      <c r="E142" s="1"/>
      <c r="F142" s="1"/>
      <c r="G142" s="1"/>
      <c r="H142" s="1"/>
      <c r="I142" s="13"/>
      <c r="N142" s="13"/>
      <c r="O142" s="2"/>
      <c r="P142" s="4"/>
      <c r="Q142" s="1"/>
      <c r="R142" s="1"/>
    </row>
    <row r="143" spans="1:18">
      <c r="A143" s="1"/>
      <c r="B143" s="1"/>
      <c r="C143" s="1"/>
      <c r="D143" s="13"/>
      <c r="E143" s="1"/>
      <c r="F143" s="1"/>
      <c r="G143" s="1"/>
      <c r="H143" s="1"/>
      <c r="I143" s="13"/>
      <c r="N143" s="13"/>
      <c r="O143" s="2"/>
      <c r="P143" s="4"/>
      <c r="Q143" s="1"/>
      <c r="R143" s="1"/>
    </row>
    <row r="144" spans="1:18">
      <c r="A144" s="1"/>
      <c r="B144" s="1"/>
      <c r="C144" s="1"/>
      <c r="D144" s="13"/>
      <c r="E144" s="1"/>
      <c r="F144" s="1"/>
      <c r="N144" s="13"/>
      <c r="O144" s="2"/>
      <c r="P144" s="4"/>
      <c r="Q144" s="1"/>
      <c r="R144" s="1"/>
    </row>
    <row r="145" spans="1:18">
      <c r="A145" s="1"/>
      <c r="B145" s="1"/>
      <c r="C145" s="1"/>
      <c r="D145" s="13"/>
      <c r="E145" s="1"/>
      <c r="F145" s="1"/>
      <c r="N145" s="13"/>
      <c r="O145" s="2"/>
      <c r="P145" s="4"/>
      <c r="Q145" s="1"/>
      <c r="R145" s="1"/>
    </row>
    <row r="146" spans="1:18">
      <c r="A146" s="1"/>
      <c r="B146" s="1"/>
      <c r="C146" s="1"/>
      <c r="D146" s="13"/>
      <c r="E146" s="1"/>
      <c r="F146" s="1"/>
      <c r="N146" s="13"/>
      <c r="O146" s="2"/>
      <c r="P146" s="4"/>
      <c r="Q146" s="1"/>
      <c r="R146" s="1"/>
    </row>
    <row r="147" spans="1:18">
      <c r="A147" s="1"/>
      <c r="B147" s="1"/>
      <c r="C147" s="1"/>
      <c r="D147" s="13"/>
      <c r="E147" s="1"/>
      <c r="F147" s="1"/>
      <c r="N147" s="13"/>
      <c r="O147" s="2"/>
      <c r="P147" s="4"/>
      <c r="Q147" s="1"/>
    </row>
    <row r="148" spans="1:18">
      <c r="A148" s="1"/>
      <c r="B148" s="1"/>
      <c r="C148" s="1"/>
      <c r="D148" s="13"/>
      <c r="E148" s="1"/>
      <c r="F148" s="1"/>
      <c r="N148" s="13"/>
    </row>
    <row r="149" spans="1:18">
      <c r="F149" s="1"/>
    </row>
  </sheetData>
  <mergeCells count="15">
    <mergeCell ref="G51:J51"/>
    <mergeCell ref="G53:J53"/>
    <mergeCell ref="G47:J47"/>
    <mergeCell ref="G50:J50"/>
    <mergeCell ref="R15:R16"/>
    <mergeCell ref="R18:R19"/>
    <mergeCell ref="R20:R21"/>
    <mergeCell ref="R22:R23"/>
    <mergeCell ref="G43:J43"/>
    <mergeCell ref="G45:J45"/>
    <mergeCell ref="G46:J46"/>
    <mergeCell ref="G44:J44"/>
    <mergeCell ref="G49:J49"/>
    <mergeCell ref="G48:J48"/>
    <mergeCell ref="G52:J52"/>
  </mergeCells>
  <phoneticPr fontId="0" type="noConversion"/>
  <printOptions horizontalCentered="1"/>
  <pageMargins left="0.5" right="0.5" top="0.5" bottom="0.75" header="0.4" footer="0.4"/>
  <pageSetup orientation="portrait" horizontalDpi="1200" verticalDpi="1200" r:id="rId1"/>
  <headerFooter alignWithMargins="0">
    <oddHeader>&amp;L &amp;G</oddHeader>
    <oddFooter>&amp;C&amp;"Times New Roman,Bold Italic"   Office of Research, Planning, and Institutional Effectiveness
Las Positas College&amp;RUpdated: 9/27/24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topLeftCell="A13" zoomScale="140" zoomScaleNormal="140" workbookViewId="0">
      <selection activeCell="H40" sqref="H40"/>
    </sheetView>
  </sheetViews>
  <sheetFormatPr defaultColWidth="8.85546875" defaultRowHeight="12.75"/>
  <cols>
    <col min="1" max="1" width="0.85546875" style="8" customWidth="1"/>
    <col min="2" max="2" width="18.5703125" style="8" customWidth="1"/>
    <col min="3" max="3" width="4.85546875" style="8" bestFit="1" customWidth="1"/>
    <col min="4" max="4" width="5.42578125" style="12" bestFit="1" customWidth="1"/>
    <col min="5" max="6" width="0.5703125" style="8" customWidth="1"/>
    <col min="7" max="7" width="18.5703125" style="8" customWidth="1"/>
    <col min="8" max="8" width="5.85546875" style="8" bestFit="1" customWidth="1"/>
    <col min="9" max="9" width="5.140625" style="12" bestFit="1" customWidth="1"/>
    <col min="10" max="11" width="0.5703125" style="12" customWidth="1"/>
    <col min="12" max="12" width="18.5703125" style="5" customWidth="1"/>
    <col min="13" max="13" width="5.140625" style="10" customWidth="1"/>
    <col min="14" max="14" width="5.140625" style="8" customWidth="1"/>
    <col min="15" max="15" width="0.85546875" style="8" customWidth="1"/>
    <col min="16" max="16" width="2.28515625" style="51" customWidth="1"/>
    <col min="17" max="17" width="8.85546875" style="51"/>
    <col min="18" max="18" width="11.28515625" style="51" customWidth="1"/>
    <col min="19" max="19" width="11.42578125" style="51" customWidth="1"/>
    <col min="20" max="20" width="11.140625" style="51" bestFit="1" customWidth="1"/>
    <col min="21" max="16384" width="8.85546875" style="51"/>
  </cols>
  <sheetData>
    <row r="1" spans="1:22" ht="20.25">
      <c r="A1" s="1"/>
      <c r="B1" s="16" t="s">
        <v>75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5"/>
    </row>
    <row r="2" spans="1:22" ht="18.75">
      <c r="A2" s="1"/>
      <c r="B2" s="17" t="s">
        <v>112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5"/>
    </row>
    <row r="3" spans="1:22" ht="6" customHeight="1">
      <c r="A3" s="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5"/>
    </row>
    <row r="4" spans="1:22" ht="4.5" customHeight="1">
      <c r="A4" s="1"/>
      <c r="B4" s="2"/>
      <c r="C4" s="2"/>
      <c r="D4" s="3"/>
      <c r="E4" s="6"/>
      <c r="F4" s="7"/>
      <c r="G4" s="9"/>
      <c r="H4" s="9"/>
      <c r="I4" s="18"/>
      <c r="J4" s="19"/>
      <c r="K4" s="3"/>
      <c r="L4" s="2"/>
      <c r="M4" s="4"/>
      <c r="N4" s="2"/>
      <c r="O4" s="5"/>
    </row>
    <row r="5" spans="1:22" s="15" customFormat="1">
      <c r="A5" s="20"/>
      <c r="B5" s="20"/>
      <c r="C5" s="21"/>
      <c r="D5" s="22"/>
      <c r="E5" s="23"/>
      <c r="F5" s="24"/>
      <c r="G5" s="41" t="s">
        <v>91</v>
      </c>
      <c r="H5" s="49" t="s">
        <v>88</v>
      </c>
      <c r="I5" s="50" t="s">
        <v>89</v>
      </c>
      <c r="J5" s="25"/>
      <c r="K5" s="23"/>
      <c r="L5" s="26"/>
      <c r="M5" s="21"/>
      <c r="N5" s="22"/>
      <c r="O5" s="22"/>
    </row>
    <row r="6" spans="1:22" s="15" customFormat="1">
      <c r="A6" s="20"/>
      <c r="B6" s="26"/>
      <c r="C6" s="27"/>
      <c r="D6" s="28"/>
      <c r="E6" s="29"/>
      <c r="F6" s="30"/>
      <c r="G6" s="36" t="s">
        <v>6</v>
      </c>
      <c r="H6" s="32">
        <v>6565</v>
      </c>
      <c r="I6" s="33">
        <v>1</v>
      </c>
      <c r="J6" s="34"/>
      <c r="K6" s="29"/>
      <c r="L6" s="26"/>
      <c r="M6" s="27"/>
      <c r="N6" s="28"/>
      <c r="O6" s="35"/>
    </row>
    <row r="7" spans="1:22" s="15" customFormat="1" ht="7.5" customHeight="1">
      <c r="A7" s="36"/>
      <c r="B7" s="31"/>
      <c r="C7" s="32"/>
      <c r="D7" s="33"/>
      <c r="E7" s="37"/>
      <c r="F7" s="37"/>
      <c r="G7" s="31"/>
      <c r="H7" s="32"/>
      <c r="I7" s="33"/>
      <c r="J7" s="38"/>
      <c r="K7" s="37"/>
      <c r="L7" s="31"/>
      <c r="M7" s="32"/>
      <c r="N7" s="33"/>
      <c r="O7" s="38"/>
    </row>
    <row r="8" spans="1:22" s="15" customFormat="1" ht="7.5" customHeight="1">
      <c r="A8" s="39"/>
      <c r="B8" s="20"/>
      <c r="C8" s="20"/>
      <c r="D8" s="28"/>
      <c r="E8" s="29"/>
      <c r="F8" s="29"/>
      <c r="G8" s="27"/>
      <c r="H8" s="20"/>
      <c r="I8" s="28"/>
      <c r="J8" s="35"/>
      <c r="K8" s="20"/>
      <c r="L8" s="27"/>
      <c r="M8" s="27"/>
      <c r="N8" s="28"/>
      <c r="O8" s="40"/>
    </row>
    <row r="9" spans="1:22" s="15" customFormat="1">
      <c r="A9" s="39"/>
      <c r="B9" s="67" t="s">
        <v>7</v>
      </c>
      <c r="C9" s="68" t="s">
        <v>87</v>
      </c>
      <c r="D9" s="69" t="s">
        <v>90</v>
      </c>
      <c r="E9" s="29"/>
      <c r="F9" s="29"/>
      <c r="G9" s="67" t="s">
        <v>8</v>
      </c>
      <c r="H9" s="68" t="s">
        <v>87</v>
      </c>
      <c r="I9" s="69" t="s">
        <v>90</v>
      </c>
      <c r="J9" s="35"/>
      <c r="K9" s="20"/>
      <c r="L9" s="67" t="s">
        <v>9</v>
      </c>
      <c r="M9" s="68" t="s">
        <v>87</v>
      </c>
      <c r="N9" s="69" t="s">
        <v>90</v>
      </c>
      <c r="O9" s="40"/>
    </row>
    <row r="10" spans="1:22" s="15" customFormat="1">
      <c r="A10" s="39"/>
      <c r="B10" s="20" t="s">
        <v>10</v>
      </c>
      <c r="C10" s="60">
        <f>'LPC Su24'!C9</f>
        <v>2041</v>
      </c>
      <c r="D10" s="92">
        <f>'LPC Su24'!D9</f>
        <v>0.49731968810916177</v>
      </c>
      <c r="E10" s="71"/>
      <c r="F10" s="71"/>
      <c r="G10" s="63" t="s">
        <v>11</v>
      </c>
      <c r="H10" s="63"/>
      <c r="I10" s="28"/>
      <c r="J10" s="35"/>
      <c r="K10" s="20"/>
      <c r="L10" s="20" t="s">
        <v>12</v>
      </c>
      <c r="M10" s="60">
        <v>2662</v>
      </c>
      <c r="N10" s="72">
        <f t="shared" ref="N10:N14" si="0">IF((M10/$H$6)&lt;0.0049, IF(M10=0, 0, "&lt;1%"),(M10/$H$6))</f>
        <v>0.4054836252856055</v>
      </c>
      <c r="O10" s="40"/>
    </row>
    <row r="11" spans="1:22" s="15" customFormat="1">
      <c r="A11" s="39"/>
      <c r="B11" s="20" t="s">
        <v>13</v>
      </c>
      <c r="C11" s="60">
        <f>'LPC Su24'!C10</f>
        <v>1844</v>
      </c>
      <c r="D11" s="92">
        <f>'LPC Su24'!D10</f>
        <v>0.449317738791423</v>
      </c>
      <c r="E11" s="71"/>
      <c r="F11" s="71"/>
      <c r="G11" s="63" t="s">
        <v>111</v>
      </c>
      <c r="H11" s="60">
        <v>978</v>
      </c>
      <c r="I11" s="72">
        <f>IF((H11/$H$6)&lt;0.0049, IF(H11=0, 0, "&lt;1%"),(H11/$H$6))</f>
        <v>0.14897182025894898</v>
      </c>
      <c r="J11" s="35"/>
      <c r="K11" s="20"/>
      <c r="L11" s="20" t="s">
        <v>14</v>
      </c>
      <c r="M11" s="60">
        <v>996</v>
      </c>
      <c r="N11" s="72">
        <f t="shared" si="0"/>
        <v>0.15171363290175172</v>
      </c>
      <c r="O11" s="40"/>
    </row>
    <row r="12" spans="1:22" s="15" customFormat="1">
      <c r="A12" s="39"/>
      <c r="B12" s="73" t="s">
        <v>15</v>
      </c>
      <c r="C12" s="60">
        <f>'LPC Su24'!C11</f>
        <v>219</v>
      </c>
      <c r="D12" s="92">
        <f>'LPC Su24'!D11</f>
        <v>5.3362573099415202E-2</v>
      </c>
      <c r="E12" s="71"/>
      <c r="F12" s="71"/>
      <c r="G12" s="63" t="s">
        <v>110</v>
      </c>
      <c r="H12" s="60">
        <v>1430</v>
      </c>
      <c r="I12" s="72">
        <f>IF((H12/$H$6)&lt;0.0049, IF(H12=0, 0, "&lt;1%"),(H12/$H$6))</f>
        <v>0.21782178217821782</v>
      </c>
      <c r="J12" s="35"/>
      <c r="K12" s="20"/>
      <c r="L12" s="20" t="s">
        <v>17</v>
      </c>
      <c r="M12" s="60">
        <v>890</v>
      </c>
      <c r="N12" s="72">
        <f t="shared" si="0"/>
        <v>0.13556740289413557</v>
      </c>
      <c r="O12" s="40"/>
      <c r="S12" s="55"/>
      <c r="T12" s="54"/>
      <c r="U12" s="55"/>
      <c r="V12" s="54"/>
    </row>
    <row r="13" spans="1:22" s="15" customFormat="1">
      <c r="A13" s="39"/>
      <c r="B13" s="20"/>
      <c r="C13" s="60"/>
      <c r="D13" s="61"/>
      <c r="E13" s="71"/>
      <c r="F13" s="71"/>
      <c r="G13" s="63" t="s">
        <v>16</v>
      </c>
      <c r="H13" s="60"/>
      <c r="I13" s="28"/>
      <c r="J13" s="35"/>
      <c r="K13" s="20"/>
      <c r="L13" s="20" t="s">
        <v>19</v>
      </c>
      <c r="M13" s="60">
        <v>22</v>
      </c>
      <c r="N13" s="72" t="str">
        <f t="shared" si="0"/>
        <v>&lt;1%</v>
      </c>
      <c r="O13" s="40"/>
      <c r="S13" s="55"/>
      <c r="T13" s="54"/>
      <c r="U13" s="55"/>
      <c r="V13" s="54"/>
    </row>
    <row r="14" spans="1:22" s="15" customFormat="1">
      <c r="A14" s="39"/>
      <c r="E14" s="71"/>
      <c r="F14" s="71"/>
      <c r="G14" s="63" t="s">
        <v>18</v>
      </c>
      <c r="H14" s="60">
        <v>2510</v>
      </c>
      <c r="I14" s="72">
        <f>IF((H14/$H$6)&lt;0.0049, IF(H14=0, 0, "&lt;1%"),(H14/$H$6))</f>
        <v>0.38233054074638234</v>
      </c>
      <c r="J14" s="35"/>
      <c r="K14" s="20"/>
      <c r="L14" s="73" t="s">
        <v>21</v>
      </c>
      <c r="M14" s="65">
        <f>H6-M13-M12-M11-M10</f>
        <v>1995</v>
      </c>
      <c r="N14" s="77">
        <f t="shared" si="0"/>
        <v>0.3038842345773039</v>
      </c>
      <c r="O14" s="40"/>
      <c r="S14" s="55"/>
      <c r="T14" s="54"/>
      <c r="U14" s="55"/>
      <c r="V14" s="54"/>
    </row>
    <row r="15" spans="1:22" s="15" customFormat="1">
      <c r="A15" s="39"/>
      <c r="B15" s="67" t="s">
        <v>22</v>
      </c>
      <c r="C15" s="74"/>
      <c r="D15" s="75"/>
      <c r="E15" s="78"/>
      <c r="F15" s="71"/>
      <c r="G15" s="15" t="s">
        <v>20</v>
      </c>
      <c r="H15" s="60">
        <v>1594</v>
      </c>
      <c r="I15" s="72">
        <f>IF((H15/$H$6)&lt;0.0049, IF(H15=0, 0, "&lt;1%"),(H15/$H$6))</f>
        <v>0.2428027418126428</v>
      </c>
      <c r="J15" s="35"/>
      <c r="K15" s="20"/>
      <c r="L15" s="20"/>
      <c r="M15" s="27"/>
      <c r="N15" s="28"/>
      <c r="O15" s="40"/>
      <c r="S15" s="55"/>
      <c r="T15" s="54"/>
      <c r="U15" s="55"/>
      <c r="V15" s="54"/>
    </row>
    <row r="16" spans="1:22" s="15" customFormat="1">
      <c r="A16" s="39"/>
      <c r="B16" s="63" t="s">
        <v>23</v>
      </c>
      <c r="C16" s="60">
        <f>'LPC Su24'!C14</f>
        <v>162</v>
      </c>
      <c r="D16" s="92">
        <f>'LPC Su24'!D14</f>
        <v>3.9473684210526314E-2</v>
      </c>
      <c r="E16" s="71"/>
      <c r="F16" s="71"/>
      <c r="G16" s="76" t="s">
        <v>113</v>
      </c>
      <c r="H16" s="65">
        <f>H6-H11-H12-H14-H15</f>
        <v>53</v>
      </c>
      <c r="I16" s="77">
        <f>IF((H16/$H$6)&lt;0.0049, IF(H16=0, 0, "&lt;1%"),(H16/$H$6))</f>
        <v>8.0731150038080724E-3</v>
      </c>
      <c r="J16" s="35"/>
      <c r="K16" s="20"/>
      <c r="L16" s="67" t="s">
        <v>26</v>
      </c>
      <c r="M16" s="79"/>
      <c r="N16" s="80"/>
      <c r="O16" s="42"/>
      <c r="T16" s="54"/>
      <c r="V16" s="54"/>
    </row>
    <row r="17" spans="1:23" s="15" customFormat="1">
      <c r="A17" s="39"/>
      <c r="B17" s="63" t="s">
        <v>24</v>
      </c>
      <c r="C17" s="60">
        <f>'LPC Su24'!C15</f>
        <v>1270</v>
      </c>
      <c r="D17" s="92">
        <f>'LPC Su24'!D15</f>
        <v>0.30945419103313843</v>
      </c>
      <c r="E17" s="71"/>
      <c r="F17" s="71"/>
      <c r="J17" s="35"/>
      <c r="K17" s="20"/>
      <c r="L17" s="20" t="s">
        <v>29</v>
      </c>
      <c r="M17" s="27"/>
      <c r="N17" s="28"/>
      <c r="O17" s="42"/>
      <c r="S17" s="55"/>
      <c r="T17" s="54"/>
      <c r="U17" s="55"/>
      <c r="V17" s="54"/>
    </row>
    <row r="18" spans="1:23" s="15" customFormat="1">
      <c r="A18" s="39"/>
      <c r="B18" s="63" t="s">
        <v>27</v>
      </c>
      <c r="C18" s="60">
        <f>'LPC Su24'!C16</f>
        <v>199</v>
      </c>
      <c r="D18" s="92">
        <f>'LPC Su24'!D16</f>
        <v>4.8489278752436644E-2</v>
      </c>
      <c r="E18" s="71"/>
      <c r="F18" s="63"/>
      <c r="G18" s="67" t="s">
        <v>25</v>
      </c>
      <c r="H18" s="79"/>
      <c r="I18" s="80"/>
      <c r="J18" s="35"/>
      <c r="K18" s="20"/>
      <c r="L18" s="20" t="s">
        <v>32</v>
      </c>
      <c r="M18" s="55">
        <v>4413</v>
      </c>
      <c r="N18" s="72">
        <f t="shared" ref="N18" si="1">IF((M18/$H$6)&lt;0.0049, IF(M18=0, 0, "&lt;1%"),(M18/$H$6))</f>
        <v>0.67220106626047216</v>
      </c>
      <c r="O18" s="42"/>
      <c r="T18" s="54"/>
      <c r="V18" s="54"/>
    </row>
    <row r="19" spans="1:23" s="15" customFormat="1">
      <c r="A19" s="39"/>
      <c r="B19" s="63" t="s">
        <v>30</v>
      </c>
      <c r="C19" s="60">
        <f>'LPC Su24'!C17</f>
        <v>1002</v>
      </c>
      <c r="D19" s="92">
        <f>'LPC Su24'!D17</f>
        <v>0.24415204678362573</v>
      </c>
      <c r="E19" s="63"/>
      <c r="F19" s="63"/>
      <c r="G19" s="63" t="s">
        <v>28</v>
      </c>
      <c r="H19" s="60">
        <v>253</v>
      </c>
      <c r="I19" s="72">
        <f t="shared" ref="I19:I25" si="2">IF((H19/$H$6)&lt;0.0049, IF(H19=0, 0, "&lt;1%"),(H19/$H$6))</f>
        <v>3.8537699923838535E-2</v>
      </c>
      <c r="J19" s="35"/>
      <c r="K19" s="20"/>
      <c r="L19" s="20" t="s">
        <v>34</v>
      </c>
      <c r="M19" s="60"/>
      <c r="N19" s="28"/>
      <c r="O19" s="42"/>
      <c r="S19" s="55"/>
      <c r="T19" s="54"/>
      <c r="U19" s="55"/>
      <c r="V19" s="54"/>
    </row>
    <row r="20" spans="1:23" s="15" customFormat="1">
      <c r="A20" s="39"/>
      <c r="B20" s="63" t="s">
        <v>35</v>
      </c>
      <c r="C20" s="60">
        <f>'LPC Su24'!C18</f>
        <v>9</v>
      </c>
      <c r="D20" s="92" t="str">
        <f>'LPC Su24'!D18</f>
        <v>&lt;1%</v>
      </c>
      <c r="E20" s="63"/>
      <c r="F20" s="63"/>
      <c r="G20" s="63" t="s">
        <v>31</v>
      </c>
      <c r="H20" s="60">
        <v>360</v>
      </c>
      <c r="I20" s="72">
        <f t="shared" si="2"/>
        <v>5.4836252856054833E-2</v>
      </c>
      <c r="J20" s="35"/>
      <c r="K20" s="20"/>
      <c r="L20" s="20" t="s">
        <v>37</v>
      </c>
      <c r="M20" s="15">
        <v>411</v>
      </c>
      <c r="N20" s="72">
        <f t="shared" ref="N20" si="3">IF((M20/$H$6)&lt;0.0049, IF(M20=0, 0, "&lt;1%"),(M20/$H$6))</f>
        <v>6.2604722010662611E-2</v>
      </c>
      <c r="O20" s="42"/>
      <c r="S20" s="55"/>
      <c r="T20" s="54"/>
      <c r="U20" s="55"/>
      <c r="V20" s="54"/>
    </row>
    <row r="21" spans="1:23" s="15" customFormat="1">
      <c r="A21" s="39"/>
      <c r="B21" s="63" t="s">
        <v>38</v>
      </c>
      <c r="C21" s="60">
        <f>'LPC Su24'!C19</f>
        <v>14</v>
      </c>
      <c r="D21" s="92" t="str">
        <f>'LPC Su24'!D19</f>
        <v>&lt;1%</v>
      </c>
      <c r="E21" s="63"/>
      <c r="F21" s="63"/>
      <c r="G21" s="63" t="s">
        <v>33</v>
      </c>
      <c r="H21" s="60">
        <v>283</v>
      </c>
      <c r="I21" s="72">
        <f t="shared" si="2"/>
        <v>4.3107387661843105E-2</v>
      </c>
      <c r="J21" s="35"/>
      <c r="K21" s="20"/>
      <c r="L21" s="20" t="s">
        <v>40</v>
      </c>
      <c r="M21" s="60"/>
      <c r="N21" s="28"/>
      <c r="O21" s="42"/>
      <c r="S21" s="55"/>
      <c r="T21" s="54"/>
      <c r="U21" s="54"/>
      <c r="V21" s="54"/>
    </row>
    <row r="22" spans="1:23" s="15" customFormat="1">
      <c r="A22" s="39"/>
      <c r="B22" s="63" t="s">
        <v>41</v>
      </c>
      <c r="C22" s="60">
        <f>'LPC Su24'!C20</f>
        <v>1036</v>
      </c>
      <c r="D22" s="92">
        <f>'LPC Su24'!D20</f>
        <v>0.25243664717348929</v>
      </c>
      <c r="E22" s="63"/>
      <c r="F22" s="63"/>
      <c r="G22" s="63" t="s">
        <v>36</v>
      </c>
      <c r="H22" s="60">
        <v>0</v>
      </c>
      <c r="I22" s="72">
        <f t="shared" si="2"/>
        <v>0</v>
      </c>
      <c r="J22" s="35"/>
      <c r="K22" s="20"/>
      <c r="L22" s="20" t="s">
        <v>43</v>
      </c>
      <c r="M22" s="55">
        <v>688</v>
      </c>
      <c r="N22" s="72">
        <f t="shared" ref="N22" si="4">IF((M22/$H$6)&lt;0.0049, IF(M22=0, 0, "&lt;1%"),(M22/$H$6))</f>
        <v>0.1047981721249048</v>
      </c>
      <c r="O22" s="42"/>
      <c r="S22" s="55"/>
      <c r="T22" s="54"/>
      <c r="U22" s="55"/>
      <c r="V22" s="54"/>
    </row>
    <row r="23" spans="1:23" s="15" customFormat="1">
      <c r="A23" s="39"/>
      <c r="B23" s="63" t="s">
        <v>86</v>
      </c>
      <c r="C23" s="60">
        <f>'LPC Su24'!C21</f>
        <v>340</v>
      </c>
      <c r="D23" s="92">
        <f>'LPC Su24'!D21</f>
        <v>8.2846003898635473E-2</v>
      </c>
      <c r="E23" s="63"/>
      <c r="F23" s="63"/>
      <c r="G23" s="63" t="s">
        <v>39</v>
      </c>
      <c r="H23" s="60">
        <v>5405</v>
      </c>
      <c r="I23" s="72">
        <f t="shared" si="2"/>
        <v>0.8233054074638233</v>
      </c>
      <c r="J23" s="35"/>
      <c r="K23" s="20"/>
      <c r="L23" s="20" t="s">
        <v>83</v>
      </c>
      <c r="M23" s="27"/>
      <c r="N23" s="20"/>
      <c r="O23" s="42"/>
      <c r="S23" s="55"/>
      <c r="T23" s="54"/>
      <c r="U23" s="55"/>
      <c r="V23" s="54"/>
    </row>
    <row r="24" spans="1:23" s="15" customFormat="1">
      <c r="A24" s="39"/>
      <c r="B24" s="76" t="s">
        <v>15</v>
      </c>
      <c r="C24" s="60">
        <f>'LPC Su24'!C22</f>
        <v>72</v>
      </c>
      <c r="D24" s="92">
        <f>'LPC Su24'!D22</f>
        <v>1.7543859649122806E-2</v>
      </c>
      <c r="E24" s="63"/>
      <c r="F24" s="63"/>
      <c r="G24" s="63" t="s">
        <v>42</v>
      </c>
      <c r="H24" s="60">
        <v>263</v>
      </c>
      <c r="I24" s="72">
        <f t="shared" si="2"/>
        <v>4.0060929169840061E-2</v>
      </c>
      <c r="J24" s="35"/>
      <c r="K24" s="20"/>
      <c r="L24" s="20" t="s">
        <v>84</v>
      </c>
      <c r="M24" s="55">
        <v>144</v>
      </c>
      <c r="N24" s="72">
        <f t="shared" ref="N24" si="5">IF((M24/$H$6)&lt;0.0049, IF(M24=0, 0, "&lt;1%"),(M24/$H$6))</f>
        <v>2.1934501142421934E-2</v>
      </c>
      <c r="O24" s="42"/>
      <c r="S24" s="55"/>
      <c r="T24" s="54"/>
      <c r="U24" s="55"/>
      <c r="V24" s="54"/>
    </row>
    <row r="25" spans="1:23" s="15" customFormat="1">
      <c r="A25" s="39"/>
      <c r="G25" s="76" t="s">
        <v>15</v>
      </c>
      <c r="H25" s="65">
        <v>0</v>
      </c>
      <c r="I25" s="77">
        <f t="shared" si="2"/>
        <v>0</v>
      </c>
      <c r="J25" s="35"/>
      <c r="K25" s="20"/>
      <c r="L25" s="20" t="s">
        <v>45</v>
      </c>
      <c r="M25" s="60"/>
      <c r="N25" s="28"/>
      <c r="O25" s="42"/>
      <c r="S25" s="55"/>
      <c r="T25" s="54"/>
      <c r="U25" s="55"/>
      <c r="V25" s="54"/>
    </row>
    <row r="26" spans="1:23" s="15" customFormat="1">
      <c r="A26" s="39"/>
      <c r="B26" s="67" t="s">
        <v>47</v>
      </c>
      <c r="C26" s="81"/>
      <c r="D26" s="80"/>
      <c r="E26" s="63"/>
      <c r="F26" s="63"/>
      <c r="J26" s="35"/>
      <c r="K26" s="20"/>
      <c r="L26" s="20" t="s">
        <v>85</v>
      </c>
      <c r="M26" s="55">
        <v>235</v>
      </c>
      <c r="N26" s="72">
        <f t="shared" ref="N26:N29" si="6">IF((M26/$H$6)&lt;0.0049, IF(M26=0, 0, "&lt;1%"),(M26/$H$6))</f>
        <v>3.5795887281035797E-2</v>
      </c>
      <c r="O26" s="42"/>
      <c r="S26" s="56"/>
      <c r="T26" s="56"/>
      <c r="U26" s="56"/>
      <c r="V26" s="56"/>
      <c r="W26" s="56"/>
    </row>
    <row r="27" spans="1:23" s="15" customFormat="1">
      <c r="A27" s="39"/>
      <c r="B27" s="20" t="s">
        <v>49</v>
      </c>
      <c r="C27" s="60">
        <f>'LPC Su24'!P37</f>
        <v>3705</v>
      </c>
      <c r="D27" s="92">
        <f>'LPC Su24'!Q37</f>
        <v>0.90277777777777779</v>
      </c>
      <c r="E27" s="63"/>
      <c r="F27" s="63"/>
      <c r="G27" s="67" t="s">
        <v>46</v>
      </c>
      <c r="H27" s="79"/>
      <c r="I27" s="80"/>
      <c r="J27" s="35"/>
      <c r="K27" s="20"/>
      <c r="L27" s="20" t="s">
        <v>44</v>
      </c>
      <c r="M27" s="55">
        <v>87</v>
      </c>
      <c r="N27" s="72">
        <f t="shared" si="6"/>
        <v>1.3252094440213252E-2</v>
      </c>
      <c r="O27" s="42"/>
      <c r="S27" s="56"/>
      <c r="T27" s="56"/>
      <c r="U27" s="56"/>
      <c r="V27" s="56"/>
      <c r="W27" s="56"/>
    </row>
    <row r="28" spans="1:23" s="15" customFormat="1">
      <c r="A28" s="39"/>
      <c r="B28" s="20" t="s">
        <v>51</v>
      </c>
      <c r="C28" s="60">
        <f>'LPC Su24'!P38</f>
        <v>227</v>
      </c>
      <c r="D28" s="92">
        <f>'LPC Su24'!Q38</f>
        <v>5.5311890838206625E-2</v>
      </c>
      <c r="E28" s="63"/>
      <c r="F28" s="63"/>
      <c r="G28" s="63" t="s">
        <v>42</v>
      </c>
      <c r="H28" s="60">
        <v>311</v>
      </c>
      <c r="I28" s="72">
        <f t="shared" ref="I28:I33" si="7">IF((H28/$H$6)&lt;0.0049, IF(H28=0, 0, "&lt;1%"),(H28/$H$6))</f>
        <v>4.7372429550647376E-2</v>
      </c>
      <c r="J28" s="35"/>
      <c r="K28" s="20"/>
      <c r="L28" s="20" t="s">
        <v>82</v>
      </c>
      <c r="M28" s="55">
        <v>581</v>
      </c>
      <c r="N28" s="72">
        <f t="shared" si="6"/>
        <v>8.8499619192688506E-2</v>
      </c>
      <c r="O28" s="42"/>
      <c r="S28" s="56"/>
      <c r="T28" s="56"/>
      <c r="U28" s="56"/>
      <c r="V28" s="56"/>
      <c r="W28" s="56"/>
    </row>
    <row r="29" spans="1:23" s="15" customFormat="1">
      <c r="A29" s="39"/>
      <c r="B29" s="20" t="s">
        <v>53</v>
      </c>
      <c r="C29" s="60">
        <f>'LPC Su24'!P39</f>
        <v>25</v>
      </c>
      <c r="D29" s="92">
        <f>'LPC Su24'!Q39</f>
        <v>6.0916179337231965E-3</v>
      </c>
      <c r="E29" s="63"/>
      <c r="F29" s="63"/>
      <c r="G29" s="63" t="s">
        <v>48</v>
      </c>
      <c r="H29" s="60">
        <v>2847</v>
      </c>
      <c r="I29" s="72">
        <f t="shared" si="7"/>
        <v>0.43366336633663366</v>
      </c>
      <c r="J29" s="35"/>
      <c r="K29" s="20"/>
      <c r="L29" s="73" t="s">
        <v>15</v>
      </c>
      <c r="M29" s="65">
        <f>H6-M27-M28-M26-M22-M20-M18-M24</f>
        <v>6</v>
      </c>
      <c r="N29" s="77" t="str">
        <f t="shared" si="6"/>
        <v>&lt;1%</v>
      </c>
      <c r="O29" s="42"/>
      <c r="S29" s="56"/>
      <c r="T29" s="56"/>
      <c r="U29" s="56"/>
      <c r="V29" s="56"/>
      <c r="W29" s="56"/>
    </row>
    <row r="30" spans="1:23" s="15" customFormat="1">
      <c r="A30" s="39"/>
      <c r="B30" s="20" t="s">
        <v>44</v>
      </c>
      <c r="C30" s="60">
        <f>'LPC Su24'!P40</f>
        <v>147</v>
      </c>
      <c r="D30" s="92">
        <f>'LPC Su24'!Q40</f>
        <v>3.5818713450292396E-2</v>
      </c>
      <c r="E30" s="63"/>
      <c r="F30" s="63"/>
      <c r="G30" s="63" t="s">
        <v>50</v>
      </c>
      <c r="H30" s="60">
        <v>1696</v>
      </c>
      <c r="I30" s="72">
        <f t="shared" si="7"/>
        <v>0.25833968012185832</v>
      </c>
      <c r="J30" s="35"/>
      <c r="K30" s="20"/>
      <c r="L30" s="20"/>
      <c r="M30" s="20"/>
      <c r="N30" s="20"/>
      <c r="O30" s="42"/>
      <c r="S30" s="56"/>
      <c r="T30" s="56"/>
      <c r="U30" s="56"/>
      <c r="V30" s="56"/>
      <c r="W30" s="56"/>
    </row>
    <row r="31" spans="1:23" s="15" customFormat="1">
      <c r="A31" s="39"/>
      <c r="B31" s="73" t="s">
        <v>15</v>
      </c>
      <c r="C31" s="60">
        <f>'LPC Su24'!P41</f>
        <v>0</v>
      </c>
      <c r="D31" s="92">
        <f>'LPC Su24'!Q41</f>
        <v>0</v>
      </c>
      <c r="E31" s="63"/>
      <c r="F31" s="63"/>
      <c r="G31" s="63" t="s">
        <v>52</v>
      </c>
      <c r="H31" s="60">
        <v>941</v>
      </c>
      <c r="I31" s="72">
        <f t="shared" si="7"/>
        <v>0.14333587204874335</v>
      </c>
      <c r="J31" s="35"/>
      <c r="K31" s="35"/>
      <c r="L31" s="82" t="s">
        <v>55</v>
      </c>
      <c r="M31" s="79"/>
      <c r="N31" s="80"/>
      <c r="O31" s="42"/>
      <c r="S31" s="56"/>
      <c r="T31" s="56"/>
      <c r="U31" s="56"/>
      <c r="V31" s="56"/>
      <c r="W31" s="56"/>
    </row>
    <row r="32" spans="1:23" s="15" customFormat="1">
      <c r="A32" s="39"/>
      <c r="E32" s="63"/>
      <c r="F32" s="63"/>
      <c r="G32" s="63" t="s">
        <v>54</v>
      </c>
      <c r="H32" s="60">
        <v>192</v>
      </c>
      <c r="I32" s="72">
        <f t="shared" si="7"/>
        <v>2.9246001523229245E-2</v>
      </c>
      <c r="J32" s="35"/>
      <c r="K32" s="20"/>
      <c r="L32" s="59" t="s">
        <v>81</v>
      </c>
      <c r="M32" s="60">
        <f>SUM(M33:M35)</f>
        <v>87</v>
      </c>
      <c r="N32" s="61">
        <f t="shared" ref="N32:N42" si="8">M32/SUM(M$33:M$41)</f>
        <v>0.35655737704918034</v>
      </c>
      <c r="O32" s="42"/>
      <c r="S32" s="51"/>
      <c r="T32" s="51"/>
      <c r="U32" s="57"/>
      <c r="V32" s="51"/>
      <c r="W32" s="51"/>
    </row>
    <row r="33" spans="1:26" s="15" customFormat="1">
      <c r="A33" s="39"/>
      <c r="E33" s="63"/>
      <c r="F33" s="63"/>
      <c r="G33" s="76" t="s">
        <v>56</v>
      </c>
      <c r="H33" s="65">
        <f>H6-H32-H31-H30-H29-H28</f>
        <v>578</v>
      </c>
      <c r="I33" s="77">
        <f t="shared" si="7"/>
        <v>8.8042650418888049E-2</v>
      </c>
      <c r="J33" s="35"/>
      <c r="K33" s="20"/>
      <c r="L33" s="62" t="s">
        <v>76</v>
      </c>
      <c r="M33" s="60">
        <v>12</v>
      </c>
      <c r="N33" s="61">
        <f t="shared" si="8"/>
        <v>4.9180327868852458E-2</v>
      </c>
      <c r="O33" s="42"/>
      <c r="S33" s="58"/>
      <c r="T33" s="57"/>
      <c r="U33" s="57"/>
      <c r="V33" s="51"/>
      <c r="W33" s="51"/>
    </row>
    <row r="34" spans="1:26" s="15" customFormat="1">
      <c r="A34" s="39"/>
      <c r="B34" s="67" t="s">
        <v>58</v>
      </c>
      <c r="C34" s="81"/>
      <c r="D34" s="80"/>
      <c r="E34" s="63"/>
      <c r="F34" s="63"/>
      <c r="G34" s="20"/>
      <c r="H34" s="20"/>
      <c r="I34" s="20"/>
      <c r="J34" s="35"/>
      <c r="K34" s="20"/>
      <c r="L34" s="62" t="s">
        <v>77</v>
      </c>
      <c r="M34" s="60">
        <v>46</v>
      </c>
      <c r="N34" s="61">
        <f t="shared" si="8"/>
        <v>0.18852459016393441</v>
      </c>
      <c r="O34" s="42"/>
      <c r="S34" s="58"/>
      <c r="T34" s="57"/>
      <c r="U34" s="51"/>
      <c r="V34" s="51"/>
      <c r="W34" s="51"/>
    </row>
    <row r="35" spans="1:26" s="15" customFormat="1">
      <c r="A35" s="39"/>
      <c r="B35" s="83" t="s">
        <v>59</v>
      </c>
      <c r="C35" s="60">
        <f>'LPC Su24'!C25</f>
        <v>2120</v>
      </c>
      <c r="D35" s="92">
        <f>'LPC Su24'!D25</f>
        <v>0.51656920077972712</v>
      </c>
      <c r="E35" s="63"/>
      <c r="F35" s="63"/>
      <c r="G35" s="67" t="s">
        <v>108</v>
      </c>
      <c r="H35" s="79"/>
      <c r="I35" s="80"/>
      <c r="J35" s="35"/>
      <c r="K35" s="20"/>
      <c r="L35" s="62" t="s">
        <v>78</v>
      </c>
      <c r="M35" s="60">
        <v>29</v>
      </c>
      <c r="N35" s="61">
        <f t="shared" si="8"/>
        <v>0.11885245901639344</v>
      </c>
      <c r="O35" s="42"/>
      <c r="S35" s="58"/>
      <c r="T35" s="57"/>
      <c r="U35" s="51"/>
      <c r="V35" s="51"/>
      <c r="W35" s="51"/>
    </row>
    <row r="36" spans="1:26" s="15" customFormat="1">
      <c r="A36" s="39"/>
      <c r="B36" s="83" t="s">
        <v>60</v>
      </c>
      <c r="C36" s="60">
        <f>'LPC Su24'!C26</f>
        <v>762</v>
      </c>
      <c r="D36" s="92">
        <f>'LPC Su24'!D26</f>
        <v>0.18567251461988304</v>
      </c>
      <c r="E36" s="63"/>
      <c r="F36" s="63"/>
      <c r="G36" s="63" t="s">
        <v>98</v>
      </c>
      <c r="H36" s="60">
        <v>6414</v>
      </c>
      <c r="I36" s="72">
        <f t="shared" ref="I36:I38" si="9">IF((H36/$H$6)&lt;0.0049, IF(H36=0, 0, "&lt;1%"),(H36/$H$6))</f>
        <v>0.97699923838537694</v>
      </c>
      <c r="J36" s="35"/>
      <c r="K36" s="20"/>
      <c r="L36" s="63" t="s">
        <v>57</v>
      </c>
      <c r="M36" s="60">
        <v>13</v>
      </c>
      <c r="N36" s="61">
        <f t="shared" si="8"/>
        <v>5.3278688524590161E-2</v>
      </c>
      <c r="O36" s="42"/>
      <c r="Q36" s="43"/>
      <c r="S36" s="58"/>
      <c r="T36" s="57"/>
      <c r="U36" s="51"/>
      <c r="V36" s="57"/>
      <c r="W36" s="51"/>
      <c r="X36" s="54"/>
    </row>
    <row r="37" spans="1:26" s="15" customFormat="1">
      <c r="A37" s="39"/>
      <c r="B37" s="83" t="s">
        <v>62</v>
      </c>
      <c r="C37" s="60">
        <f>'LPC Su24'!C27</f>
        <v>408</v>
      </c>
      <c r="D37" s="92">
        <f>'LPC Su24'!D27</f>
        <v>9.9415204678362568E-2</v>
      </c>
      <c r="E37" s="63"/>
      <c r="F37" s="63"/>
      <c r="G37" s="60" t="s">
        <v>93</v>
      </c>
      <c r="H37" s="60">
        <v>57</v>
      </c>
      <c r="I37" s="72">
        <f t="shared" si="9"/>
        <v>8.682406702208682E-3</v>
      </c>
      <c r="J37" s="20"/>
      <c r="K37" s="20"/>
      <c r="L37" s="63" t="s">
        <v>65</v>
      </c>
      <c r="M37" s="60">
        <v>8</v>
      </c>
      <c r="N37" s="61">
        <f t="shared" si="8"/>
        <v>3.2786885245901641E-2</v>
      </c>
      <c r="O37" s="42"/>
      <c r="Q37" s="43"/>
      <c r="S37" s="51"/>
      <c r="T37" s="57"/>
      <c r="U37" s="51"/>
      <c r="V37" s="57"/>
      <c r="W37" s="51"/>
      <c r="X37" s="54"/>
    </row>
    <row r="38" spans="1:26" s="15" customFormat="1">
      <c r="A38" s="39"/>
      <c r="B38" s="83" t="s">
        <v>64</v>
      </c>
      <c r="C38" s="60">
        <f>'LPC Su24'!C28</f>
        <v>289</v>
      </c>
      <c r="D38" s="92">
        <f>'LPC Su24'!D28</f>
        <v>7.0419103313840159E-2</v>
      </c>
      <c r="E38" s="63"/>
      <c r="F38" s="63"/>
      <c r="G38" s="63" t="s">
        <v>99</v>
      </c>
      <c r="H38" s="60">
        <f>H6-H37-H36</f>
        <v>94</v>
      </c>
      <c r="I38" s="72">
        <f t="shared" si="9"/>
        <v>1.4318354912414318E-2</v>
      </c>
      <c r="J38" s="20"/>
      <c r="K38" s="20"/>
      <c r="L38" s="63" t="s">
        <v>67</v>
      </c>
      <c r="M38" s="60">
        <v>34</v>
      </c>
      <c r="N38" s="61">
        <f t="shared" si="8"/>
        <v>0.13934426229508196</v>
      </c>
      <c r="O38" s="42"/>
      <c r="Q38" s="43"/>
      <c r="S38" s="58"/>
      <c r="T38" s="57"/>
      <c r="U38" s="51"/>
      <c r="V38" s="57"/>
      <c r="W38" s="51"/>
      <c r="X38" s="54"/>
    </row>
    <row r="39" spans="1:26" s="15" customFormat="1">
      <c r="A39" s="39"/>
      <c r="B39" s="83" t="s">
        <v>66</v>
      </c>
      <c r="C39" s="60">
        <f>'LPC Su24'!C29</f>
        <v>302</v>
      </c>
      <c r="D39" s="92">
        <f>'LPC Su24'!D29</f>
        <v>7.3586744639376214E-2</v>
      </c>
      <c r="E39" s="63"/>
      <c r="F39" s="63"/>
      <c r="G39" s="84" t="s">
        <v>97</v>
      </c>
      <c r="H39" s="60"/>
      <c r="I39" s="28"/>
      <c r="J39" s="35"/>
      <c r="K39" s="20"/>
      <c r="L39" s="63" t="s">
        <v>69</v>
      </c>
      <c r="M39" s="60">
        <v>66</v>
      </c>
      <c r="N39" s="61">
        <f t="shared" si="8"/>
        <v>0.27049180327868855</v>
      </c>
      <c r="O39" s="42"/>
      <c r="Q39" s="43"/>
      <c r="S39" s="58"/>
      <c r="T39" s="57"/>
      <c r="U39" s="51"/>
      <c r="V39" s="57"/>
      <c r="W39" s="51"/>
      <c r="X39" s="54"/>
    </row>
    <row r="40" spans="1:26" s="15" customFormat="1">
      <c r="A40" s="39"/>
      <c r="B40" s="83" t="s">
        <v>68</v>
      </c>
      <c r="C40" s="60">
        <f>'LPC Su24'!C30</f>
        <v>141</v>
      </c>
      <c r="D40" s="92">
        <f>'LPC Su24'!D30</f>
        <v>3.4356725146198829E-2</v>
      </c>
      <c r="E40" s="63"/>
      <c r="F40" s="63"/>
      <c r="G40" s="52" t="s">
        <v>95</v>
      </c>
      <c r="H40" s="20"/>
      <c r="I40" s="28"/>
      <c r="J40" s="35"/>
      <c r="K40" s="20"/>
      <c r="L40" s="63" t="s">
        <v>61</v>
      </c>
      <c r="M40" s="60">
        <v>6</v>
      </c>
      <c r="N40" s="61">
        <f t="shared" si="8"/>
        <v>2.4590163934426229E-2</v>
      </c>
      <c r="O40" s="42"/>
      <c r="Q40" s="45"/>
      <c r="S40" s="58"/>
      <c r="T40" s="57"/>
      <c r="U40" s="51"/>
      <c r="V40" s="57"/>
      <c r="W40" s="51"/>
      <c r="X40" s="54"/>
    </row>
    <row r="41" spans="1:26" s="15" customFormat="1">
      <c r="A41" s="39"/>
      <c r="B41" s="85" t="s">
        <v>70</v>
      </c>
      <c r="C41" s="60">
        <f>'LPC Su24'!C31</f>
        <v>82</v>
      </c>
      <c r="D41" s="92">
        <f>'LPC Su24'!D31</f>
        <v>1.9980506822612085E-2</v>
      </c>
      <c r="E41" s="63"/>
      <c r="F41" s="63"/>
      <c r="G41" s="86" t="s">
        <v>94</v>
      </c>
      <c r="H41" s="73"/>
      <c r="I41" s="87"/>
      <c r="J41" s="35"/>
      <c r="K41" s="20"/>
      <c r="L41" s="63" t="s">
        <v>63</v>
      </c>
      <c r="M41" s="60">
        <v>30</v>
      </c>
      <c r="N41" s="61">
        <f t="shared" si="8"/>
        <v>0.12295081967213115</v>
      </c>
      <c r="O41" s="42"/>
      <c r="Q41" s="46"/>
      <c r="R41" s="52"/>
      <c r="S41" s="58"/>
      <c r="T41" s="57"/>
      <c r="U41" s="51"/>
      <c r="V41" s="57"/>
      <c r="W41" s="51"/>
      <c r="X41" s="54"/>
      <c r="Z41" s="54"/>
    </row>
    <row r="42" spans="1:26" s="15" customFormat="1">
      <c r="A42" s="39"/>
      <c r="J42" s="35"/>
      <c r="K42" s="20"/>
      <c r="L42" s="63" t="s">
        <v>15</v>
      </c>
      <c r="M42" s="60">
        <v>9</v>
      </c>
      <c r="N42" s="61">
        <f t="shared" si="8"/>
        <v>3.6885245901639344E-2</v>
      </c>
      <c r="O42" s="42"/>
      <c r="R42" s="53"/>
      <c r="S42" s="51"/>
      <c r="T42" s="57"/>
      <c r="U42" s="51"/>
      <c r="V42" s="57"/>
      <c r="W42" s="51"/>
      <c r="X42" s="54"/>
      <c r="Z42" s="54"/>
    </row>
    <row r="43" spans="1:26" s="15" customFormat="1">
      <c r="A43" s="39"/>
      <c r="B43" s="82" t="s">
        <v>100</v>
      </c>
      <c r="C43" s="81"/>
      <c r="D43" s="80"/>
      <c r="E43" s="81"/>
      <c r="F43" s="81"/>
      <c r="G43" s="81"/>
      <c r="H43" s="79"/>
      <c r="I43" s="80"/>
      <c r="J43" s="35"/>
      <c r="K43" s="20"/>
      <c r="L43" s="64" t="s">
        <v>71</v>
      </c>
      <c r="M43" s="65">
        <f>SUM(M33:M42)</f>
        <v>253</v>
      </c>
      <c r="N43" s="66">
        <f>SUM(N33:N41)</f>
        <v>1</v>
      </c>
      <c r="O43" s="42"/>
      <c r="R43" s="44"/>
      <c r="S43" s="51"/>
      <c r="T43" s="57"/>
      <c r="U43" s="51"/>
      <c r="V43" s="51"/>
      <c r="W43" s="51"/>
      <c r="Z43" s="54"/>
    </row>
    <row r="44" spans="1:26" s="15" customFormat="1">
      <c r="A44" s="39"/>
      <c r="B44" s="59" t="s">
        <v>101</v>
      </c>
      <c r="C44" s="60">
        <v>1623</v>
      </c>
      <c r="D44" s="70">
        <f t="shared" ref="D44:D47" si="10">(C44/$H$6)</f>
        <v>0.24722010662604721</v>
      </c>
      <c r="E44" s="63"/>
      <c r="F44" s="63"/>
      <c r="G44" s="59" t="s">
        <v>105</v>
      </c>
      <c r="H44" s="60">
        <v>300</v>
      </c>
      <c r="I44" s="70">
        <f>(H44/$H$6)</f>
        <v>4.56968773800457E-2</v>
      </c>
      <c r="J44" s="35"/>
      <c r="K44" s="35"/>
      <c r="L44" s="20"/>
      <c r="M44" s="20"/>
      <c r="N44" s="20"/>
      <c r="O44" s="42"/>
      <c r="S44" s="51"/>
      <c r="T44" s="57"/>
      <c r="U44" s="51"/>
      <c r="V44" s="51"/>
      <c r="W44" s="51"/>
      <c r="Z44" s="54"/>
    </row>
    <row r="45" spans="1:26" s="15" customFormat="1">
      <c r="A45" s="39"/>
      <c r="B45" s="59" t="s">
        <v>79</v>
      </c>
      <c r="C45" s="60">
        <f>952+32</f>
        <v>984</v>
      </c>
      <c r="D45" s="70">
        <f>(C45/$H$6)</f>
        <v>0.14988575780654989</v>
      </c>
      <c r="E45" s="63"/>
      <c r="F45" s="63"/>
      <c r="G45" s="20" t="s">
        <v>92</v>
      </c>
      <c r="H45" s="20">
        <f>221-32</f>
        <v>189</v>
      </c>
      <c r="I45" s="88">
        <f>(H45/$H$6)</f>
        <v>2.8789032749428789E-2</v>
      </c>
      <c r="J45" s="35"/>
      <c r="K45" s="20"/>
      <c r="L45" s="82" t="s">
        <v>72</v>
      </c>
      <c r="M45" s="79"/>
      <c r="N45" s="80"/>
      <c r="O45" s="42"/>
      <c r="Q45" s="44"/>
      <c r="S45" s="51"/>
      <c r="T45" s="57"/>
      <c r="U45" s="51"/>
      <c r="V45" s="51"/>
      <c r="W45" s="51"/>
      <c r="Z45" s="54"/>
    </row>
    <row r="46" spans="1:26" s="15" customFormat="1">
      <c r="A46" s="39"/>
      <c r="B46" s="59" t="s">
        <v>103</v>
      </c>
      <c r="C46" s="60">
        <v>969</v>
      </c>
      <c r="D46" s="70">
        <f>(C46/$H$6)</f>
        <v>0.1476009139375476</v>
      </c>
      <c r="E46" s="63"/>
      <c r="F46" s="63"/>
      <c r="G46" s="20" t="s">
        <v>106</v>
      </c>
      <c r="H46" s="20">
        <v>259</v>
      </c>
      <c r="I46" s="88">
        <f>(H46/$H$6)</f>
        <v>3.9451637471439455E-2</v>
      </c>
      <c r="J46" s="35"/>
      <c r="K46" s="35"/>
      <c r="L46" s="63" t="s">
        <v>73</v>
      </c>
      <c r="M46" s="60">
        <v>335</v>
      </c>
      <c r="N46" s="61">
        <f t="shared" ref="N46:N52" si="11">M46/SUM(M$46:M$52)</f>
        <v>0.52099533437014001</v>
      </c>
      <c r="O46" s="42"/>
      <c r="Q46" s="44"/>
      <c r="R46" s="44"/>
      <c r="S46" s="51"/>
      <c r="T46" s="57"/>
      <c r="U46" s="51"/>
      <c r="V46" s="51"/>
      <c r="W46" s="51"/>
      <c r="Z46" s="54"/>
    </row>
    <row r="47" spans="1:26" s="15" customFormat="1">
      <c r="A47" s="39"/>
      <c r="B47" s="59" t="s">
        <v>104</v>
      </c>
      <c r="C47" s="60">
        <v>715</v>
      </c>
      <c r="D47" s="70">
        <f t="shared" si="10"/>
        <v>0.10891089108910891</v>
      </c>
      <c r="E47" s="63"/>
      <c r="F47" s="63"/>
      <c r="G47" s="63" t="s">
        <v>102</v>
      </c>
      <c r="H47" s="60">
        <v>164</v>
      </c>
      <c r="I47" s="70">
        <f>(H47/$H$6)</f>
        <v>2.4980959634424982E-2</v>
      </c>
      <c r="J47" s="20"/>
      <c r="K47" s="20"/>
      <c r="L47" s="63" t="s">
        <v>74</v>
      </c>
      <c r="M47" s="60">
        <v>86</v>
      </c>
      <c r="N47" s="61">
        <f t="shared" si="11"/>
        <v>0.13374805598755832</v>
      </c>
      <c r="O47" s="42"/>
      <c r="Q47" s="44"/>
      <c r="R47" s="44"/>
      <c r="S47" s="51"/>
      <c r="T47" s="57"/>
      <c r="U47" s="51"/>
      <c r="V47" s="51"/>
      <c r="W47" s="51"/>
    </row>
    <row r="48" spans="1:26" s="15" customFormat="1">
      <c r="A48" s="39"/>
      <c r="B48" s="63" t="s">
        <v>80</v>
      </c>
      <c r="C48" s="60">
        <v>294</v>
      </c>
      <c r="D48" s="70">
        <f>(C48/$H$6)</f>
        <v>4.4782939832444781E-2</v>
      </c>
      <c r="E48" s="63"/>
      <c r="F48" s="63"/>
      <c r="G48" s="20" t="s">
        <v>3</v>
      </c>
      <c r="H48" s="27">
        <f>H6-(SUM(C44:C49)+SUM(H44:H47))</f>
        <v>1068</v>
      </c>
      <c r="I48" s="88">
        <f>(H48/$H$6)</f>
        <v>0.16268088347296267</v>
      </c>
      <c r="J48" s="20"/>
      <c r="K48" s="20"/>
      <c r="L48" s="63" t="s">
        <v>0</v>
      </c>
      <c r="M48" s="60">
        <v>30</v>
      </c>
      <c r="N48" s="61">
        <f t="shared" si="11"/>
        <v>4.6656298600311043E-2</v>
      </c>
      <c r="O48" s="42"/>
      <c r="Q48" s="20"/>
      <c r="R48" s="20"/>
      <c r="S48" s="51"/>
      <c r="T48" s="57"/>
      <c r="U48" s="51"/>
      <c r="V48" s="51"/>
      <c r="W48" s="51"/>
    </row>
    <row r="49" spans="1:23" s="15" customFormat="1">
      <c r="A49" s="39"/>
      <c r="B49" s="89"/>
      <c r="C49" s="89"/>
      <c r="D49" s="89"/>
      <c r="E49" s="89"/>
      <c r="F49" s="89"/>
      <c r="G49" s="89"/>
      <c r="H49" s="89"/>
      <c r="I49" s="89"/>
      <c r="J49" s="20"/>
      <c r="K49" s="20"/>
      <c r="L49" s="63" t="s">
        <v>1</v>
      </c>
      <c r="M49" s="60">
        <v>49</v>
      </c>
      <c r="N49" s="61">
        <f t="shared" si="11"/>
        <v>7.6205287713841371E-2</v>
      </c>
      <c r="O49" s="42"/>
      <c r="R49" s="44"/>
      <c r="S49" s="51"/>
      <c r="T49" s="57"/>
      <c r="U49" s="51"/>
      <c r="V49" s="51"/>
      <c r="W49" s="51"/>
    </row>
    <row r="50" spans="1:23" s="15" customFormat="1">
      <c r="A50" s="39"/>
      <c r="B50" s="90" t="s">
        <v>107</v>
      </c>
      <c r="J50" s="20"/>
      <c r="K50" s="20"/>
      <c r="L50" s="63" t="s">
        <v>2</v>
      </c>
      <c r="M50" s="60">
        <v>64</v>
      </c>
      <c r="N50" s="61">
        <f t="shared" si="11"/>
        <v>9.9533437013996889E-2</v>
      </c>
      <c r="O50" s="42"/>
      <c r="S50" s="51"/>
      <c r="T50" s="57"/>
      <c r="U50" s="51"/>
      <c r="V50" s="51"/>
      <c r="W50" s="51"/>
    </row>
    <row r="51" spans="1:23" s="15" customFormat="1">
      <c r="A51" s="39"/>
      <c r="B51" s="90" t="s">
        <v>96</v>
      </c>
      <c r="C51" s="20"/>
      <c r="D51" s="20"/>
      <c r="E51" s="20"/>
      <c r="F51" s="20"/>
      <c r="G51" s="20"/>
      <c r="H51" s="20"/>
      <c r="I51" s="20"/>
      <c r="J51" s="20"/>
      <c r="K51" s="20"/>
      <c r="L51" s="63" t="s">
        <v>4</v>
      </c>
      <c r="M51" s="60">
        <v>72</v>
      </c>
      <c r="N51" s="61">
        <f t="shared" si="11"/>
        <v>0.1119751166407465</v>
      </c>
      <c r="O51" s="42"/>
      <c r="R51" s="44"/>
      <c r="S51" s="51"/>
      <c r="T51" s="57"/>
      <c r="U51" s="51"/>
      <c r="V51" s="51"/>
      <c r="W51" s="51"/>
    </row>
    <row r="52" spans="1:23" s="15" customFormat="1">
      <c r="A52" s="39"/>
      <c r="J52" s="20"/>
      <c r="K52" s="20"/>
      <c r="L52" s="63" t="s">
        <v>15</v>
      </c>
      <c r="M52" s="60">
        <v>7</v>
      </c>
      <c r="N52" s="61">
        <f t="shared" si="11"/>
        <v>1.088646967340591E-2</v>
      </c>
      <c r="O52" s="42"/>
      <c r="S52" s="51"/>
      <c r="T52" s="57"/>
      <c r="U52" s="51"/>
      <c r="V52" s="51"/>
      <c r="W52" s="51"/>
    </row>
    <row r="53" spans="1:23" s="15" customFormat="1">
      <c r="A53" s="39"/>
      <c r="J53" s="20"/>
      <c r="K53" s="20"/>
      <c r="L53" s="64" t="s">
        <v>5</v>
      </c>
      <c r="M53" s="65">
        <f>SUM(M46:M52)</f>
        <v>643</v>
      </c>
      <c r="N53" s="66">
        <f>SUM(N46:N52)</f>
        <v>1</v>
      </c>
      <c r="O53" s="42"/>
      <c r="R53" s="44"/>
      <c r="S53" s="51"/>
      <c r="T53" s="57"/>
      <c r="U53" s="51"/>
      <c r="V53" s="51"/>
      <c r="W53" s="51"/>
    </row>
    <row r="54" spans="1:23" s="15" customFormat="1">
      <c r="A54" s="4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48"/>
      <c r="R54" s="44"/>
      <c r="S54" s="51"/>
      <c r="T54" s="57"/>
      <c r="U54" s="51"/>
      <c r="V54" s="51"/>
      <c r="W54" s="51"/>
    </row>
    <row r="55" spans="1:23" s="15" customFormat="1">
      <c r="A55" s="20"/>
      <c r="B55" s="26" t="s">
        <v>109</v>
      </c>
      <c r="C55" s="20"/>
      <c r="D55" s="35"/>
      <c r="E55" s="20"/>
      <c r="F55" s="20"/>
      <c r="G55" s="20"/>
      <c r="H55" s="20"/>
      <c r="I55" s="20"/>
      <c r="J55" s="20"/>
      <c r="K55" s="20"/>
      <c r="L55" s="20"/>
      <c r="M55" s="27"/>
      <c r="N55" s="20"/>
      <c r="O55" s="20"/>
      <c r="R55" s="44"/>
      <c r="S55" s="51"/>
      <c r="T55" s="57"/>
      <c r="U55" s="51"/>
      <c r="V55" s="51"/>
      <c r="W55" s="51"/>
    </row>
    <row r="56" spans="1:23" s="15" customFormat="1">
      <c r="S56" s="51"/>
      <c r="T56" s="57"/>
      <c r="U56" s="51"/>
      <c r="V56" s="51"/>
      <c r="W56" s="51"/>
    </row>
    <row r="57" spans="1:23">
      <c r="A57" s="1"/>
      <c r="B57" s="11"/>
      <c r="C57" s="1"/>
      <c r="D57" s="13"/>
      <c r="E57" s="1"/>
      <c r="F57" s="1"/>
      <c r="G57" s="1"/>
      <c r="H57" s="1"/>
      <c r="I57" s="1"/>
      <c r="J57" s="1"/>
      <c r="K57" s="2"/>
      <c r="L57" s="2"/>
      <c r="M57" s="4"/>
      <c r="N57" s="2"/>
      <c r="O57" s="1"/>
      <c r="T57" s="57"/>
    </row>
    <row r="58" spans="1:23">
      <c r="A58" s="1"/>
      <c r="B58" s="51"/>
      <c r="C58" s="1"/>
      <c r="D58" s="13"/>
      <c r="E58" s="1"/>
      <c r="F58" s="1"/>
      <c r="G58" s="1"/>
      <c r="H58" s="1"/>
      <c r="I58" s="13"/>
      <c r="J58" s="13"/>
      <c r="K58" s="2"/>
      <c r="L58" s="2"/>
      <c r="M58" s="4"/>
      <c r="N58" s="2"/>
      <c r="O58" s="1"/>
      <c r="T58" s="57"/>
    </row>
    <row r="59" spans="1:23">
      <c r="A59" s="1"/>
      <c r="B59" s="1"/>
      <c r="C59" s="14"/>
      <c r="D59" s="13"/>
      <c r="E59" s="1"/>
      <c r="F59" s="1"/>
      <c r="G59" s="4"/>
      <c r="H59" s="1"/>
      <c r="I59" s="13"/>
      <c r="J59" s="13"/>
      <c r="K59" s="2"/>
      <c r="L59" s="2"/>
      <c r="M59" s="4"/>
      <c r="N59" s="2"/>
      <c r="O59" s="1"/>
      <c r="T59" s="57"/>
    </row>
    <row r="60" spans="1:23">
      <c r="A60" s="1"/>
      <c r="B60" s="1"/>
      <c r="C60" s="14"/>
      <c r="D60" s="13"/>
      <c r="E60" s="1"/>
      <c r="F60" s="1"/>
      <c r="G60" s="4"/>
      <c r="H60" s="14"/>
      <c r="I60" s="13"/>
      <c r="J60" s="13"/>
      <c r="K60" s="2"/>
      <c r="L60" s="2"/>
      <c r="M60" s="4"/>
      <c r="N60" s="2"/>
      <c r="O60" s="1"/>
      <c r="T60" s="57"/>
    </row>
    <row r="61" spans="1:23">
      <c r="A61" s="1"/>
      <c r="B61" s="1"/>
      <c r="C61" s="1"/>
      <c r="D61" s="13"/>
      <c r="E61" s="1"/>
      <c r="F61" s="1"/>
      <c r="H61" s="91"/>
      <c r="J61" s="13"/>
      <c r="K61" s="2"/>
      <c r="L61" s="2"/>
      <c r="M61" s="4"/>
      <c r="N61" s="2"/>
      <c r="O61" s="1"/>
      <c r="T61" s="57"/>
    </row>
    <row r="62" spans="1:23">
      <c r="A62" s="1"/>
      <c r="B62" s="1"/>
      <c r="C62" s="1"/>
      <c r="D62" s="13"/>
      <c r="E62" s="1"/>
      <c r="F62" s="1"/>
      <c r="G62" s="10"/>
      <c r="H62" s="14"/>
      <c r="I62" s="13"/>
      <c r="J62" s="13"/>
      <c r="K62" s="2"/>
      <c r="L62" s="2"/>
      <c r="M62" s="4"/>
      <c r="N62" s="2"/>
      <c r="O62" s="1"/>
      <c r="T62" s="57"/>
    </row>
    <row r="63" spans="1:23">
      <c r="A63" s="1"/>
      <c r="B63" s="1"/>
      <c r="C63" s="1"/>
      <c r="D63" s="13"/>
      <c r="E63" s="1"/>
      <c r="F63" s="1"/>
      <c r="J63" s="13"/>
      <c r="K63" s="2"/>
      <c r="L63" s="2"/>
      <c r="M63" s="4"/>
      <c r="N63" s="2"/>
      <c r="O63" s="1"/>
      <c r="T63" s="57"/>
    </row>
    <row r="64" spans="1:23">
      <c r="A64" s="1"/>
      <c r="B64" s="1"/>
      <c r="C64" s="1"/>
      <c r="D64" s="13"/>
      <c r="E64" s="1"/>
      <c r="F64" s="1"/>
      <c r="G64" s="4"/>
      <c r="H64" s="14"/>
      <c r="I64" s="13"/>
      <c r="J64" s="13"/>
      <c r="K64" s="2"/>
      <c r="L64" s="2"/>
      <c r="M64" s="4"/>
      <c r="N64" s="2"/>
      <c r="O64" s="1"/>
      <c r="T64" s="57"/>
    </row>
    <row r="65" spans="1:20">
      <c r="A65" s="1"/>
      <c r="B65" s="1"/>
      <c r="C65" s="1"/>
      <c r="D65" s="13"/>
      <c r="E65" s="1"/>
      <c r="F65" s="1"/>
      <c r="G65" s="4"/>
      <c r="H65" s="14"/>
      <c r="I65" s="13"/>
      <c r="J65" s="13"/>
      <c r="K65" s="13"/>
      <c r="L65" s="2"/>
      <c r="M65" s="4"/>
      <c r="N65" s="1"/>
      <c r="O65" s="1"/>
      <c r="T65" s="57"/>
    </row>
    <row r="66" spans="1:20">
      <c r="A66" s="1"/>
      <c r="B66" s="1"/>
      <c r="C66" s="14"/>
      <c r="D66" s="13"/>
      <c r="E66" s="1"/>
      <c r="F66" s="1"/>
      <c r="G66" s="10"/>
      <c r="H66" s="14"/>
      <c r="I66" s="13"/>
      <c r="J66" s="13"/>
      <c r="K66" s="13"/>
      <c r="L66" s="2"/>
      <c r="M66" s="4"/>
      <c r="N66" s="1"/>
      <c r="O66" s="1"/>
      <c r="T66" s="57"/>
    </row>
    <row r="67" spans="1:20">
      <c r="A67" s="1"/>
      <c r="B67" s="1"/>
      <c r="C67" s="1"/>
      <c r="D67" s="13"/>
      <c r="E67" s="1"/>
      <c r="F67" s="1"/>
      <c r="G67" s="10"/>
      <c r="H67" s="14"/>
      <c r="I67" s="13"/>
      <c r="J67" s="13"/>
      <c r="K67" s="13"/>
      <c r="L67" s="2"/>
      <c r="M67" s="4"/>
      <c r="N67" s="1"/>
      <c r="O67" s="1"/>
      <c r="T67" s="57"/>
    </row>
    <row r="68" spans="1:20">
      <c r="A68" s="1"/>
      <c r="B68" s="1"/>
      <c r="C68" s="1"/>
      <c r="D68" s="13"/>
      <c r="E68" s="1"/>
      <c r="F68" s="1"/>
      <c r="G68" s="10"/>
      <c r="H68" s="1"/>
      <c r="I68" s="13"/>
      <c r="J68" s="13"/>
      <c r="K68" s="13"/>
      <c r="L68" s="2"/>
      <c r="M68" s="4"/>
      <c r="N68" s="1"/>
      <c r="O68" s="1"/>
      <c r="T68" s="57"/>
    </row>
    <row r="69" spans="1:20">
      <c r="A69" s="1"/>
      <c r="B69" s="1"/>
      <c r="C69" s="1"/>
      <c r="D69" s="13"/>
      <c r="E69" s="1"/>
      <c r="F69" s="1"/>
      <c r="G69" s="4"/>
      <c r="H69" s="1"/>
      <c r="I69" s="13"/>
      <c r="J69" s="13"/>
      <c r="K69" s="13"/>
      <c r="L69" s="2"/>
      <c r="M69" s="4"/>
      <c r="N69" s="1"/>
      <c r="O69" s="1"/>
      <c r="S69" s="58"/>
      <c r="T69" s="57"/>
    </row>
    <row r="70" spans="1:20">
      <c r="A70" s="1"/>
      <c r="B70" s="1"/>
      <c r="C70" s="1"/>
      <c r="D70" s="13"/>
      <c r="E70" s="1"/>
      <c r="F70" s="1"/>
      <c r="G70" s="14"/>
      <c r="H70" s="1"/>
      <c r="I70" s="13"/>
      <c r="J70" s="13"/>
      <c r="K70" s="13"/>
      <c r="L70" s="2"/>
      <c r="M70" s="4"/>
      <c r="N70" s="1"/>
      <c r="O70" s="1"/>
    </row>
    <row r="71" spans="1:20">
      <c r="A71" s="1"/>
      <c r="B71" s="1"/>
      <c r="C71" s="1"/>
      <c r="D71" s="13"/>
      <c r="E71" s="1"/>
      <c r="F71" s="1"/>
      <c r="G71" s="1"/>
      <c r="H71" s="1"/>
      <c r="I71" s="13"/>
      <c r="J71" s="13"/>
      <c r="K71" s="13"/>
      <c r="L71" s="2"/>
      <c r="M71" s="4"/>
      <c r="N71" s="1"/>
      <c r="O71" s="1"/>
    </row>
    <row r="72" spans="1:20">
      <c r="A72" s="1"/>
      <c r="B72" s="1"/>
      <c r="C72" s="1"/>
      <c r="D72" s="13"/>
      <c r="E72" s="1"/>
      <c r="F72" s="1"/>
      <c r="G72" s="1"/>
      <c r="H72" s="1"/>
      <c r="I72" s="13"/>
      <c r="J72" s="13"/>
      <c r="K72" s="13"/>
      <c r="L72" s="2"/>
      <c r="M72" s="4"/>
      <c r="N72" s="1"/>
      <c r="O72" s="1"/>
    </row>
    <row r="73" spans="1:20">
      <c r="A73" s="1"/>
      <c r="B73" s="1"/>
      <c r="C73" s="1"/>
      <c r="D73" s="13"/>
      <c r="E73" s="1"/>
      <c r="F73" s="1"/>
      <c r="G73" s="1"/>
      <c r="H73" s="1"/>
      <c r="I73" s="13"/>
      <c r="J73" s="13"/>
      <c r="K73" s="13"/>
      <c r="L73" s="2"/>
      <c r="M73" s="4"/>
      <c r="N73" s="1"/>
      <c r="O73" s="1"/>
    </row>
    <row r="74" spans="1:20">
      <c r="A74" s="1"/>
      <c r="B74" s="1"/>
      <c r="C74" s="1"/>
      <c r="D74" s="13"/>
      <c r="E74" s="1"/>
      <c r="F74" s="1"/>
      <c r="G74" s="1"/>
      <c r="H74" s="1"/>
      <c r="I74" s="13"/>
      <c r="J74" s="13"/>
      <c r="K74" s="13"/>
      <c r="L74" s="2"/>
      <c r="M74" s="4"/>
      <c r="N74" s="1"/>
      <c r="O74" s="1"/>
    </row>
    <row r="75" spans="1:20">
      <c r="A75" s="1"/>
      <c r="B75" s="1"/>
      <c r="C75" s="1"/>
      <c r="D75" s="13"/>
      <c r="E75" s="1"/>
      <c r="F75" s="1"/>
      <c r="G75" s="1"/>
      <c r="H75" s="1"/>
      <c r="I75" s="13"/>
      <c r="J75" s="13"/>
      <c r="K75" s="13"/>
      <c r="L75" s="2"/>
      <c r="M75" s="4"/>
      <c r="N75" s="1"/>
      <c r="O75" s="1"/>
    </row>
    <row r="76" spans="1:20">
      <c r="A76" s="1"/>
      <c r="B76" s="1"/>
      <c r="C76" s="1"/>
      <c r="D76" s="13"/>
      <c r="E76" s="1"/>
      <c r="F76" s="1"/>
      <c r="G76" s="1"/>
      <c r="H76" s="1"/>
      <c r="I76" s="13"/>
      <c r="J76" s="13"/>
      <c r="K76" s="13"/>
      <c r="L76" s="2"/>
      <c r="M76" s="4"/>
      <c r="N76" s="1"/>
      <c r="O76" s="1"/>
    </row>
    <row r="77" spans="1:20">
      <c r="A77" s="1"/>
      <c r="B77" s="1"/>
      <c r="C77" s="1"/>
      <c r="D77" s="13"/>
      <c r="E77" s="1"/>
      <c r="F77" s="1"/>
      <c r="G77" s="1"/>
      <c r="H77" s="1"/>
      <c r="I77" s="13"/>
      <c r="J77" s="13"/>
      <c r="K77" s="13"/>
      <c r="L77" s="2"/>
      <c r="M77" s="4"/>
      <c r="N77" s="1"/>
      <c r="O77" s="1"/>
    </row>
    <row r="78" spans="1:20">
      <c r="A78" s="1"/>
      <c r="B78" s="1"/>
      <c r="C78" s="1"/>
      <c r="D78" s="13"/>
      <c r="E78" s="1"/>
      <c r="F78" s="1"/>
      <c r="G78" s="1"/>
      <c r="H78" s="1"/>
      <c r="I78" s="13"/>
      <c r="J78" s="13"/>
      <c r="K78" s="13"/>
      <c r="L78" s="2"/>
      <c r="M78" s="4"/>
      <c r="N78" s="1"/>
      <c r="O78" s="1"/>
    </row>
    <row r="79" spans="1:20">
      <c r="A79" s="1"/>
      <c r="B79" s="1"/>
      <c r="C79" s="1"/>
      <c r="D79" s="13"/>
      <c r="E79" s="1"/>
      <c r="F79" s="1"/>
      <c r="G79" s="1"/>
      <c r="H79" s="1"/>
      <c r="I79" s="13"/>
      <c r="J79" s="13"/>
      <c r="K79" s="13"/>
      <c r="L79" s="2"/>
      <c r="M79" s="4"/>
      <c r="N79" s="1"/>
      <c r="O79" s="1"/>
    </row>
    <row r="80" spans="1:20">
      <c r="A80" s="1"/>
      <c r="B80" s="1"/>
      <c r="C80" s="1"/>
      <c r="D80" s="13"/>
      <c r="E80" s="1"/>
      <c r="F80" s="1"/>
      <c r="G80" s="1"/>
      <c r="H80" s="1"/>
      <c r="I80" s="13"/>
      <c r="J80" s="13"/>
      <c r="K80" s="13"/>
      <c r="L80" s="2"/>
      <c r="M80" s="4"/>
      <c r="N80" s="1"/>
      <c r="O80" s="1"/>
    </row>
    <row r="81" spans="1:15">
      <c r="A81" s="1"/>
      <c r="B81" s="1"/>
      <c r="C81" s="1"/>
      <c r="D81" s="13"/>
      <c r="E81" s="1"/>
      <c r="F81" s="1"/>
      <c r="G81" s="1"/>
      <c r="H81" s="1"/>
      <c r="I81" s="13"/>
      <c r="J81" s="13"/>
      <c r="K81" s="13"/>
      <c r="L81" s="2"/>
      <c r="M81" s="4"/>
      <c r="N81" s="1"/>
      <c r="O81" s="1"/>
    </row>
    <row r="82" spans="1:15">
      <c r="A82" s="1"/>
      <c r="B82" s="1"/>
      <c r="C82" s="1"/>
      <c r="D82" s="13"/>
      <c r="E82" s="1"/>
      <c r="F82" s="1"/>
      <c r="G82" s="1"/>
      <c r="H82" s="1"/>
      <c r="I82" s="13"/>
      <c r="J82" s="13"/>
      <c r="K82" s="13"/>
      <c r="L82" s="2"/>
      <c r="M82" s="4"/>
      <c r="N82" s="1"/>
      <c r="O82" s="1"/>
    </row>
    <row r="83" spans="1:15">
      <c r="A83" s="1"/>
      <c r="B83" s="1"/>
      <c r="C83" s="1"/>
      <c r="D83" s="13"/>
      <c r="E83" s="1"/>
      <c r="F83" s="1"/>
      <c r="G83" s="1"/>
      <c r="H83" s="1"/>
      <c r="I83" s="13"/>
      <c r="J83" s="13"/>
      <c r="K83" s="13"/>
      <c r="L83" s="2"/>
      <c r="M83" s="4"/>
      <c r="N83" s="1"/>
      <c r="O83" s="1"/>
    </row>
    <row r="84" spans="1:15">
      <c r="A84" s="1"/>
      <c r="B84" s="1"/>
      <c r="C84" s="1"/>
      <c r="D84" s="13"/>
      <c r="E84" s="1"/>
      <c r="F84" s="1"/>
      <c r="G84" s="1"/>
      <c r="H84" s="1"/>
      <c r="I84" s="13"/>
      <c r="J84" s="13"/>
      <c r="K84" s="13"/>
      <c r="L84" s="2"/>
      <c r="M84" s="4"/>
      <c r="N84" s="1"/>
      <c r="O84" s="1"/>
    </row>
    <row r="85" spans="1:15">
      <c r="A85" s="1"/>
      <c r="B85" s="1"/>
      <c r="C85" s="1"/>
      <c r="D85" s="13"/>
      <c r="E85" s="1"/>
      <c r="F85" s="1"/>
      <c r="G85" s="1"/>
      <c r="H85" s="1"/>
      <c r="I85" s="13"/>
      <c r="J85" s="13"/>
      <c r="K85" s="13"/>
      <c r="L85" s="2"/>
      <c r="M85" s="4"/>
      <c r="N85" s="1"/>
      <c r="O85" s="1"/>
    </row>
    <row r="86" spans="1:15">
      <c r="A86" s="1"/>
      <c r="B86" s="1"/>
      <c r="C86" s="1"/>
      <c r="D86" s="13"/>
      <c r="E86" s="1"/>
      <c r="F86" s="1"/>
      <c r="G86" s="1"/>
      <c r="H86" s="1"/>
      <c r="I86" s="13"/>
      <c r="J86" s="13"/>
      <c r="K86" s="13"/>
      <c r="L86" s="2"/>
      <c r="M86" s="4"/>
      <c r="N86" s="1"/>
      <c r="O86" s="1"/>
    </row>
    <row r="87" spans="1:15">
      <c r="A87" s="1"/>
      <c r="B87" s="1"/>
      <c r="C87" s="1"/>
      <c r="D87" s="13"/>
      <c r="E87" s="1"/>
      <c r="F87" s="1"/>
      <c r="G87" s="1"/>
      <c r="H87" s="1"/>
      <c r="I87" s="13"/>
      <c r="J87" s="13"/>
      <c r="K87" s="13"/>
      <c r="L87" s="2"/>
      <c r="M87" s="4"/>
      <c r="N87" s="1"/>
      <c r="O87" s="1"/>
    </row>
    <row r="88" spans="1:15">
      <c r="A88" s="1"/>
      <c r="B88" s="1"/>
      <c r="C88" s="1"/>
      <c r="D88" s="13"/>
      <c r="E88" s="1"/>
      <c r="F88" s="1"/>
      <c r="G88" s="1"/>
      <c r="H88" s="1"/>
      <c r="I88" s="13"/>
      <c r="J88" s="13"/>
      <c r="K88" s="13"/>
      <c r="L88" s="2"/>
      <c r="M88" s="4"/>
      <c r="N88" s="1"/>
      <c r="O88" s="1"/>
    </row>
    <row r="89" spans="1:15">
      <c r="A89" s="1"/>
      <c r="B89" s="1"/>
      <c r="C89" s="1"/>
      <c r="D89" s="13"/>
      <c r="E89" s="1"/>
      <c r="F89" s="1"/>
      <c r="G89" s="1"/>
      <c r="H89" s="1"/>
      <c r="I89" s="13"/>
      <c r="J89" s="13"/>
      <c r="K89" s="13"/>
      <c r="L89" s="2"/>
      <c r="M89" s="4"/>
      <c r="N89" s="1"/>
      <c r="O89" s="1"/>
    </row>
    <row r="90" spans="1:15">
      <c r="A90" s="1"/>
      <c r="B90" s="1"/>
      <c r="C90" s="1"/>
      <c r="D90" s="13"/>
      <c r="E90" s="1"/>
      <c r="F90" s="1"/>
      <c r="G90" s="1"/>
      <c r="H90" s="1"/>
      <c r="I90" s="13"/>
      <c r="J90" s="13"/>
      <c r="K90" s="13"/>
      <c r="L90" s="2"/>
      <c r="M90" s="4"/>
      <c r="N90" s="1"/>
      <c r="O90" s="1"/>
    </row>
    <row r="91" spans="1:15">
      <c r="A91" s="1"/>
      <c r="B91" s="1"/>
      <c r="C91" s="1"/>
      <c r="D91" s="13"/>
      <c r="E91" s="1"/>
      <c r="F91" s="1"/>
      <c r="G91" s="1"/>
      <c r="H91" s="1"/>
      <c r="I91" s="13"/>
      <c r="J91" s="13"/>
      <c r="K91" s="13"/>
      <c r="L91" s="2"/>
      <c r="M91" s="4"/>
      <c r="N91" s="1"/>
      <c r="O91" s="1"/>
    </row>
    <row r="92" spans="1:15">
      <c r="A92" s="1"/>
      <c r="B92" s="1"/>
      <c r="C92" s="1"/>
      <c r="D92" s="13"/>
      <c r="E92" s="1"/>
      <c r="F92" s="1"/>
      <c r="G92" s="1"/>
      <c r="H92" s="1"/>
      <c r="I92" s="13"/>
      <c r="J92" s="13"/>
      <c r="K92" s="13"/>
      <c r="L92" s="2"/>
      <c r="M92" s="4"/>
      <c r="N92" s="1"/>
      <c r="O92" s="1"/>
    </row>
    <row r="93" spans="1:15">
      <c r="A93" s="1"/>
      <c r="B93" s="1"/>
      <c r="C93" s="1"/>
      <c r="D93" s="13"/>
      <c r="E93" s="1"/>
      <c r="F93" s="1"/>
      <c r="G93" s="1"/>
      <c r="H93" s="1"/>
      <c r="I93" s="13"/>
      <c r="J93" s="13"/>
      <c r="K93" s="13"/>
      <c r="L93" s="2"/>
      <c r="M93" s="4"/>
      <c r="N93" s="1"/>
      <c r="O93" s="1"/>
    </row>
    <row r="94" spans="1:15">
      <c r="A94" s="1"/>
      <c r="B94" s="1"/>
      <c r="C94" s="1"/>
      <c r="D94" s="13"/>
      <c r="E94" s="1"/>
      <c r="F94" s="1"/>
      <c r="G94" s="1"/>
      <c r="H94" s="1"/>
      <c r="I94" s="13"/>
      <c r="J94" s="13"/>
      <c r="K94" s="13"/>
      <c r="L94" s="2"/>
      <c r="M94" s="4"/>
      <c r="N94" s="1"/>
      <c r="O94" s="1"/>
    </row>
    <row r="95" spans="1:15">
      <c r="A95" s="1"/>
      <c r="B95" s="1"/>
      <c r="C95" s="1"/>
      <c r="D95" s="13"/>
      <c r="E95" s="1"/>
      <c r="F95" s="1"/>
      <c r="G95" s="1"/>
      <c r="H95" s="1"/>
      <c r="I95" s="13"/>
      <c r="J95" s="13"/>
      <c r="K95" s="13"/>
      <c r="L95" s="2"/>
      <c r="M95" s="4"/>
      <c r="N95" s="1"/>
      <c r="O95" s="1"/>
    </row>
    <row r="96" spans="1:15">
      <c r="A96" s="1"/>
      <c r="B96" s="1"/>
      <c r="C96" s="1"/>
      <c r="D96" s="13"/>
      <c r="E96" s="1"/>
      <c r="F96" s="1"/>
      <c r="G96" s="1"/>
      <c r="H96" s="1"/>
      <c r="I96" s="13"/>
      <c r="J96" s="13"/>
      <c r="K96" s="13"/>
      <c r="L96" s="2"/>
      <c r="M96" s="4"/>
      <c r="N96" s="1"/>
      <c r="O96" s="1"/>
    </row>
    <row r="97" spans="1:14">
      <c r="A97" s="1"/>
      <c r="B97" s="1"/>
      <c r="C97" s="1"/>
      <c r="D97" s="13"/>
      <c r="E97" s="1"/>
      <c r="F97" s="1"/>
      <c r="G97" s="1"/>
      <c r="H97" s="1"/>
      <c r="I97" s="13"/>
      <c r="J97" s="13"/>
      <c r="K97" s="13"/>
      <c r="L97" s="2"/>
      <c r="M97" s="4"/>
      <c r="N97" s="1"/>
    </row>
    <row r="98" spans="1:14">
      <c r="F98" s="1"/>
      <c r="G98" s="1"/>
      <c r="H98" s="1"/>
      <c r="I98" s="13"/>
      <c r="J98" s="13"/>
    </row>
  </sheetData>
  <printOptions horizontalCentered="1"/>
  <pageMargins left="0.5" right="0.5" top="0.75" bottom="0.5" header="0.5" footer="0.5"/>
  <pageSetup orientation="portrait" horizontalDpi="1200" verticalDpi="1200" r:id="rId1"/>
  <headerFooter alignWithMargins="0">
    <oddFooter>&amp;L&amp;"Times New Roman,Regular"Updated: 8/12/2022&amp;C&amp;"Times New Roman,Bold Italic"Office of Research, Planning, and Institutional Effectiveness
Las Positas College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LPC Su24</vt:lpstr>
      <vt:lpstr>Graphs</vt:lpstr>
      <vt:lpstr>Graphs!Print_Area</vt:lpstr>
      <vt:lpstr>'LPC Su24'!Print_Area</vt:lpstr>
      <vt:lpstr>'LPC Su24'!Print_Titles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David Rodriguez</cp:lastModifiedBy>
  <cp:lastPrinted>2022-12-09T18:59:54Z</cp:lastPrinted>
  <dcterms:created xsi:type="dcterms:W3CDTF">2007-01-30T23:00:31Z</dcterms:created>
  <dcterms:modified xsi:type="dcterms:W3CDTF">2024-09-27T23:49:09Z</dcterms:modified>
</cp:coreProperties>
</file>