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5-2016\Instructional Equipment\"/>
    </mc:Choice>
  </mc:AlternateContent>
  <bookViews>
    <workbookView xWindow="360" yWindow="75" windowWidth="11340" windowHeight="6795" tabRatio="727"/>
  </bookViews>
  <sheets>
    <sheet name="IE Requests ($)" sheetId="20" r:id="rId1"/>
    <sheet name="IE Ranking" sheetId="1" r:id="rId2"/>
    <sheet name="IE Notes" sheetId="19" r:id="rId3"/>
    <sheet name="Rankings Fall" sheetId="17" r:id="rId4"/>
  </sheets>
  <definedNames>
    <definedName name="_xlnm.Print_Area" localSheetId="1">'IE Ranking'!$A$1:$I$35</definedName>
    <definedName name="_xlnm.Print_Area" localSheetId="3">'Rankings Fall'!$A$1:$Q$18</definedName>
    <definedName name="_xlnm.Print_Titles" localSheetId="1">'IE Ranking'!$2:$2</definedName>
    <definedName name="_xlnm.Print_Titles" localSheetId="3">'Rankings Fall'!$1:$1</definedName>
  </definedNames>
  <calcPr calcId="152511"/>
</workbook>
</file>

<file path=xl/calcChain.xml><?xml version="1.0" encoding="utf-8"?>
<calcChain xmlns="http://schemas.openxmlformats.org/spreadsheetml/2006/main">
  <c r="G6" i="20" l="1"/>
  <c r="H37" i="20" l="1"/>
  <c r="F37" i="20"/>
  <c r="G34" i="20"/>
  <c r="G33" i="20"/>
  <c r="G32" i="20"/>
  <c r="G31" i="20"/>
  <c r="G30" i="20"/>
  <c r="G29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5" i="20"/>
  <c r="G4" i="20"/>
  <c r="G37" i="20" l="1"/>
  <c r="Q2" i="17"/>
  <c r="I31" i="20" l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B35" i="1" l="1"/>
  <c r="B34" i="1"/>
  <c r="B33" i="1"/>
  <c r="B29" i="1"/>
  <c r="B9" i="1"/>
  <c r="B32" i="1"/>
  <c r="B28" i="1"/>
  <c r="B24" i="1"/>
  <c r="B20" i="1"/>
  <c r="B16" i="1"/>
  <c r="B12" i="1"/>
  <c r="B8" i="1"/>
  <c r="B4" i="1"/>
  <c r="B31" i="1"/>
  <c r="B27" i="1"/>
  <c r="B23" i="1"/>
  <c r="B19" i="1"/>
  <c r="B15" i="1"/>
  <c r="B11" i="1"/>
  <c r="B7" i="1"/>
  <c r="B30" i="1"/>
  <c r="B26" i="1"/>
  <c r="B22" i="1"/>
  <c r="B18" i="1"/>
  <c r="B14" i="1"/>
  <c r="B10" i="1"/>
  <c r="B6" i="1"/>
  <c r="B25" i="1"/>
  <c r="B21" i="1"/>
  <c r="B17" i="1"/>
  <c r="B13" i="1"/>
  <c r="B5" i="1"/>
  <c r="C36" i="19"/>
  <c r="B36" i="19"/>
  <c r="I30" i="20"/>
  <c r="I24" i="20"/>
  <c r="I25" i="20"/>
  <c r="I26" i="20"/>
  <c r="I27" i="20"/>
  <c r="I28" i="20"/>
  <c r="I29" i="20"/>
  <c r="I35" i="20"/>
  <c r="I34" i="20"/>
  <c r="I33" i="20"/>
  <c r="I32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J37" i="20" l="1"/>
  <c r="E37" i="20"/>
  <c r="B37" i="20"/>
  <c r="I4" i="20"/>
  <c r="I37" i="20" s="1"/>
  <c r="Q24" i="17" l="1"/>
  <c r="Q23" i="17"/>
  <c r="Q22" i="17"/>
  <c r="Q21" i="17"/>
  <c r="Q20" i="17"/>
  <c r="Q19" i="17"/>
  <c r="Q18" i="17"/>
  <c r="D27" i="17" l="1"/>
  <c r="Q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Q4" i="17"/>
  <c r="Q3" i="17"/>
</calcChain>
</file>

<file path=xl/comments1.xml><?xml version="1.0" encoding="utf-8"?>
<comments xmlns="http://schemas.openxmlformats.org/spreadsheetml/2006/main">
  <authors>
    <author>Staff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Tom:
Counts number of total requests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Tom:
Counts number of requests that have a Req form attached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Tom:
Counts number of completed requests</t>
        </r>
      </text>
    </comment>
  </commentList>
</comments>
</file>

<file path=xl/comments2.xml><?xml version="1.0" encoding="utf-8"?>
<comments xmlns="http://schemas.openxmlformats.org/spreadsheetml/2006/main">
  <authors>
    <author>Staff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Tom:
Counts number of total requests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Tom:
Counts number of completed requests</t>
        </r>
      </text>
    </comment>
  </commentList>
</comments>
</file>

<file path=xl/sharedStrings.xml><?xml version="1.0" encoding="utf-8"?>
<sst xmlns="http://schemas.openxmlformats.org/spreadsheetml/2006/main" count="436" uniqueCount="127">
  <si>
    <t>LPC
 ITEM #</t>
  </si>
  <si>
    <t>Division</t>
  </si>
  <si>
    <t>Total</t>
  </si>
  <si>
    <t>COST</t>
  </si>
  <si>
    <t>Ranking</t>
  </si>
  <si>
    <t>Description</t>
  </si>
  <si>
    <t xml:space="preserve"> DESCRIPTION</t>
  </si>
  <si>
    <t>TOTAL</t>
  </si>
  <si>
    <t>JN</t>
  </si>
  <si>
    <t>DM</t>
  </si>
  <si>
    <t>MS</t>
  </si>
  <si>
    <t>CB</t>
  </si>
  <si>
    <t>GG</t>
  </si>
  <si>
    <t>TS</t>
  </si>
  <si>
    <t>JF</t>
  </si>
  <si>
    <t>DE</t>
  </si>
  <si>
    <t>CyR</t>
  </si>
  <si>
    <t>CiR</t>
  </si>
  <si>
    <t>SM</t>
  </si>
  <si>
    <t>ALSS</t>
  </si>
  <si>
    <t>STEMPS</t>
  </si>
  <si>
    <t>Chemistry</t>
  </si>
  <si>
    <t>Yes</t>
  </si>
  <si>
    <t>Completed</t>
  </si>
  <si>
    <t>Total Cost</t>
  </si>
  <si>
    <t>Subtotal</t>
  </si>
  <si>
    <t>Req</t>
  </si>
  <si>
    <t>Dept</t>
  </si>
  <si>
    <t>Item #</t>
  </si>
  <si>
    <t>No</t>
  </si>
  <si>
    <t>Instructional Equipment Requests</t>
  </si>
  <si>
    <t>Notes</t>
  </si>
  <si>
    <t>BSBA</t>
  </si>
  <si>
    <t>Kinesiology</t>
  </si>
  <si>
    <t>Viticulture</t>
  </si>
  <si>
    <t>Dessicators</t>
  </si>
  <si>
    <t>Microscopes and Cameras</t>
  </si>
  <si>
    <t>Biology</t>
  </si>
  <si>
    <t>Fall-01</t>
  </si>
  <si>
    <t>Fall-02</t>
  </si>
  <si>
    <t>Fall-03</t>
  </si>
  <si>
    <t>Fall-04</t>
  </si>
  <si>
    <t>Fall-05</t>
  </si>
  <si>
    <t>Fall-06</t>
  </si>
  <si>
    <t>Fall-07</t>
  </si>
  <si>
    <t>Fall-08</t>
  </si>
  <si>
    <t>Fall-09</t>
  </si>
  <si>
    <t>Fall-10</t>
  </si>
  <si>
    <t>Fall-11</t>
  </si>
  <si>
    <t>Fall-12</t>
  </si>
  <si>
    <t>Fall-13</t>
  </si>
  <si>
    <t>Fall-14</t>
  </si>
  <si>
    <t>Fall-15</t>
  </si>
  <si>
    <t>Fall-16</t>
  </si>
  <si>
    <t>Fall-17</t>
  </si>
  <si>
    <t>Fall-18</t>
  </si>
  <si>
    <t>Fall-19</t>
  </si>
  <si>
    <t>Fall-20</t>
  </si>
  <si>
    <t>B. 1800 Whiteboard Replacement</t>
  </si>
  <si>
    <t>Snap On Torque Certification Kit</t>
  </si>
  <si>
    <t>Physics Equipment</t>
  </si>
  <si>
    <t xml:space="preserve">Microscope </t>
  </si>
  <si>
    <t>Engineering</t>
  </si>
  <si>
    <t>Welding Code Books</t>
  </si>
  <si>
    <t>Welding</t>
  </si>
  <si>
    <t>Vertex 360 Welding Simulator</t>
  </si>
  <si>
    <t>Automotive</t>
  </si>
  <si>
    <t>Physics</t>
  </si>
  <si>
    <t>Intro to Archaeology Field Equipment</t>
  </si>
  <si>
    <t>Social Science</t>
  </si>
  <si>
    <t>Boston Upright Pianos</t>
  </si>
  <si>
    <t>Perf Arts</t>
  </si>
  <si>
    <t>Photography Equipment</t>
  </si>
  <si>
    <t>Humanities</t>
  </si>
  <si>
    <t>Touch Screen Monitor</t>
  </si>
  <si>
    <t>Two Way Radios</t>
  </si>
  <si>
    <t>Costume Reference Books</t>
  </si>
  <si>
    <t>Gravity Iron</t>
  </si>
  <si>
    <t>Male Dress Form</t>
  </si>
  <si>
    <t>Large Format Printer</t>
  </si>
  <si>
    <t>Enhance Students Study Room</t>
  </si>
  <si>
    <t>Library</t>
  </si>
  <si>
    <t>Whiteboards for Library</t>
  </si>
  <si>
    <t>Enhance Library Classroom</t>
  </si>
  <si>
    <t>Fall-21</t>
  </si>
  <si>
    <t>Fall-22</t>
  </si>
  <si>
    <t>Fall-23</t>
  </si>
  <si>
    <t>Fall-24</t>
  </si>
  <si>
    <t>Fall-25</t>
  </si>
  <si>
    <t>Fall-26</t>
  </si>
  <si>
    <t>Fall-27</t>
  </si>
  <si>
    <t>Fall-28</t>
  </si>
  <si>
    <t>Fall-29</t>
  </si>
  <si>
    <t>Fall-30</t>
  </si>
  <si>
    <t>CD/DVD Browsing Boxes</t>
  </si>
  <si>
    <t>Keiser Spin Bikes</t>
  </si>
  <si>
    <t>Recumbant Cycles</t>
  </si>
  <si>
    <t>Ice Machines</t>
  </si>
  <si>
    <t>Portable Basketball System</t>
  </si>
  <si>
    <t>Volleyball Nets</t>
  </si>
  <si>
    <t>Braun In-Row Vine Hoe</t>
  </si>
  <si>
    <t>Dormier Vineyard Disc</t>
  </si>
  <si>
    <t>Barrel Topping System</t>
  </si>
  <si>
    <t>Shade Covering</t>
  </si>
  <si>
    <t>Horticulture</t>
  </si>
  <si>
    <t>Fall-31</t>
  </si>
  <si>
    <t>Water Polo Timing System/Nets/Lines</t>
  </si>
  <si>
    <t>CLICK HERE FOR RUBRIC</t>
  </si>
  <si>
    <t>Outcomes</t>
  </si>
  <si>
    <t>Item Description</t>
  </si>
  <si>
    <t>Member Ranking</t>
  </si>
  <si>
    <t>(0-10 pts)</t>
  </si>
  <si>
    <t>(0 to 10 pts)</t>
  </si>
  <si>
    <t>(0 to 5 pts)</t>
  </si>
  <si>
    <t>(30 pts max)</t>
  </si>
  <si>
    <t>Item Request #</t>
  </si>
  <si>
    <t>Educational Items: Programmatic Impact &amp; Institutional Support</t>
  </si>
  <si>
    <t>Teaching &amp; Learning</t>
  </si>
  <si>
    <t>Financial &amp; Sustainability</t>
  </si>
  <si>
    <t>CLICK ITEM # TO ACCESS REQUEST FORM</t>
  </si>
  <si>
    <t>Total Ranking</t>
  </si>
  <si>
    <t>Fall-32</t>
  </si>
  <si>
    <t>Wilson Solution Men's Basketballs</t>
  </si>
  <si>
    <t>Fall 2015 Instructional Equipment Requests</t>
  </si>
  <si>
    <t>(1 to 32)</t>
  </si>
  <si>
    <t>Shipping-Installation</t>
  </si>
  <si>
    <t xml:space="preserve">  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</si>
</sst>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18"/>
      <color theme="3"/>
      <name val="Cambria"/>
      <family val="2"/>
      <scheme val="major"/>
    </font>
    <font>
      <b/>
      <sz val="9"/>
      <color indexed="81"/>
      <name val="Tahoma"/>
      <family val="2"/>
    </font>
    <font>
      <sz val="18"/>
      <color theme="1" tint="0.34998626667073579"/>
      <name val="Cambria"/>
      <family val="2"/>
      <scheme val="major"/>
    </font>
    <font>
      <u/>
      <sz val="10"/>
      <color theme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b/>
      <u/>
      <sz val="16"/>
      <name val="Times New Roman"/>
      <family val="1"/>
    </font>
    <font>
      <b/>
      <sz val="18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2" fillId="0" borderId="1" xfId="0" applyFont="1" applyFill="1" applyBorder="1"/>
    <xf numFmtId="0" fontId="8" fillId="0" borderId="0" xfId="0" applyFont="1" applyFill="1" applyBorder="1"/>
    <xf numFmtId="0" fontId="13" fillId="0" borderId="2" xfId="0" applyFont="1" applyFill="1" applyBorder="1" applyAlignment="1"/>
    <xf numFmtId="164" fontId="12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1" fontId="12" fillId="0" borderId="1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/>
    <xf numFmtId="0" fontId="9" fillId="0" borderId="4" xfId="0" applyFont="1" applyFill="1" applyBorder="1" applyAlignment="1">
      <alignment wrapText="1"/>
    </xf>
    <xf numFmtId="10" fontId="12" fillId="0" borderId="1" xfId="0" applyNumberFormat="1" applyFont="1" applyFill="1" applyBorder="1"/>
    <xf numFmtId="0" fontId="15" fillId="0" borderId="2" xfId="0" applyFont="1" applyFill="1" applyBorder="1" applyAlignment="1"/>
    <xf numFmtId="0" fontId="12" fillId="2" borderId="1" xfId="0" applyFont="1" applyFill="1" applyBorder="1"/>
    <xf numFmtId="10" fontId="14" fillId="0" borderId="5" xfId="0" applyNumberFormat="1" applyFont="1" applyFill="1" applyBorder="1" applyAlignment="1"/>
    <xf numFmtId="1" fontId="8" fillId="0" borderId="4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164" fontId="8" fillId="0" borderId="0" xfId="0" applyNumberFormat="1" applyFont="1" applyFill="1"/>
    <xf numFmtId="10" fontId="8" fillId="0" borderId="0" xfId="0" applyNumberFormat="1" applyFont="1" applyFill="1" applyBorder="1"/>
    <xf numFmtId="0" fontId="7" fillId="0" borderId="0" xfId="3"/>
    <xf numFmtId="44" fontId="7" fillId="0" borderId="0" xfId="3" applyNumberFormat="1" applyAlignment="1">
      <alignment horizontal="center"/>
    </xf>
    <xf numFmtId="0" fontId="7" fillId="0" borderId="0" xfId="3" applyAlignment="1">
      <alignment horizontal="center"/>
    </xf>
    <xf numFmtId="44" fontId="7" fillId="0" borderId="0" xfId="3" applyNumberFormat="1" applyFill="1"/>
    <xf numFmtId="44" fontId="6" fillId="0" borderId="0" xfId="3" applyNumberFormat="1" applyFont="1" applyFill="1"/>
    <xf numFmtId="0" fontId="6" fillId="0" borderId="0" xfId="3" applyFont="1" applyAlignment="1">
      <alignment horizontal="center"/>
    </xf>
    <xf numFmtId="0" fontId="4" fillId="0" borderId="0" xfId="3" applyNumberFormat="1" applyFont="1" applyBorder="1" applyAlignment="1"/>
    <xf numFmtId="0" fontId="4" fillId="3" borderId="0" xfId="3" applyNumberFormat="1" applyFont="1" applyFill="1" applyBorder="1" applyAlignment="1"/>
    <xf numFmtId="0" fontId="4" fillId="0" borderId="0" xfId="3" applyFont="1"/>
    <xf numFmtId="44" fontId="7" fillId="0" borderId="0" xfId="3" applyNumberFormat="1" applyFill="1" applyAlignment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8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/>
    <xf numFmtId="0" fontId="20" fillId="0" borderId="6" xfId="0" applyFont="1" applyFill="1" applyBorder="1" applyAlignment="1"/>
    <xf numFmtId="0" fontId="20" fillId="0" borderId="6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2" fillId="0" borderId="6" xfId="3" applyNumberFormat="1" applyFont="1" applyFill="1" applyBorder="1" applyAlignment="1"/>
    <xf numFmtId="0" fontId="22" fillId="7" borderId="6" xfId="3" applyNumberFormat="1" applyFont="1" applyFill="1" applyBorder="1" applyAlignment="1"/>
    <xf numFmtId="4" fontId="7" fillId="0" borderId="0" xfId="3" applyNumberFormat="1"/>
    <xf numFmtId="4" fontId="7" fillId="0" borderId="0" xfId="3" applyNumberFormat="1" applyFill="1"/>
    <xf numFmtId="0" fontId="21" fillId="6" borderId="6" xfId="0" applyFont="1" applyFill="1" applyBorder="1"/>
    <xf numFmtId="0" fontId="21" fillId="6" borderId="6" xfId="0" applyNumberFormat="1" applyFont="1" applyFill="1" applyBorder="1" applyProtection="1"/>
    <xf numFmtId="0" fontId="20" fillId="5" borderId="6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/>
    </xf>
    <xf numFmtId="4" fontId="5" fillId="0" borderId="0" xfId="3" applyNumberFormat="1" applyFont="1"/>
    <xf numFmtId="14" fontId="7" fillId="0" borderId="0" xfId="3" applyNumberFormat="1"/>
    <xf numFmtId="4" fontId="3" fillId="0" borderId="0" xfId="3" applyNumberFormat="1" applyFont="1" applyAlignment="1">
      <alignment horizontal="center"/>
    </xf>
    <xf numFmtId="4" fontId="7" fillId="0" borderId="0" xfId="3" applyNumberFormat="1" applyAlignment="1">
      <alignment horizontal="right"/>
    </xf>
    <xf numFmtId="4" fontId="3" fillId="0" borderId="0" xfId="3" applyNumberFormat="1" applyFont="1" applyAlignment="1">
      <alignment horizontal="right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4" fillId="4" borderId="6" xfId="4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wrapText="1"/>
    </xf>
    <xf numFmtId="0" fontId="18" fillId="0" borderId="0" xfId="2" applyFont="1" applyAlignment="1">
      <alignment horizontal="left"/>
    </xf>
    <xf numFmtId="0" fontId="1" fillId="0" borderId="0" xfId="3" applyFont="1" applyFill="1"/>
    <xf numFmtId="0" fontId="1" fillId="0" borderId="0" xfId="3" applyFont="1"/>
  </cellXfs>
  <cellStyles count="5">
    <cellStyle name="Currency 2" xfId="1"/>
    <cellStyle name="Hyperlink" xfId="4" builtinId="8"/>
    <cellStyle name="Normal" xfId="0" builtinId="0"/>
    <cellStyle name="Normal 2" xfId="3"/>
    <cellStyle name="Title" xfId="2" builtinId="15"/>
  </cellStyles>
  <dxfs count="2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561975</xdr:rowOff>
    </xdr:from>
    <xdr:to>
      <xdr:col>1</xdr:col>
      <xdr:colOff>209551</xdr:colOff>
      <xdr:row>3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466725" y="561975"/>
          <a:ext cx="523876" cy="1628775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2" name="Table13" displayName="Table13" ref="A3:K37" totalsRowCount="1" headerRowDxfId="28">
  <tableColumns count="11">
    <tableColumn id="1" name="Item #" totalsRowLabel="Total" totalsRowDxfId="27" dataCellStyle="Normal 2"/>
    <tableColumn id="2" name="Description" totalsRowFunction="count" totalsRowDxfId="26" dataCellStyle="Normal 2"/>
    <tableColumn id="3" name="Division" totalsRowDxfId="25"/>
    <tableColumn id="4" name="Dept" totalsRowDxfId="24" dataCellStyle="Normal 2"/>
    <tableColumn id="9" name="Req" totalsRowFunction="custom" dataDxfId="23" totalsRowDxfId="22" dataCellStyle="Normal 2">
      <totalsRowFormula>COUNTIF(Table13[Req],"=Yes")</totalsRowFormula>
    </tableColumn>
    <tableColumn id="5" name="Subtotal" totalsRowFunction="sum" dataDxfId="21" totalsRowDxfId="20" dataCellStyle="Normal 2"/>
    <tableColumn id="6" name="   Tax" totalsRowFunction="sum" dataDxfId="19" totalsRowDxfId="18" dataCellStyle="Normal 2"/>
    <tableColumn id="7" name="Shipping-Installation" totalsRowFunction="sum" dataDxfId="17" totalsRowDxfId="16" dataCellStyle="Normal 2"/>
    <tableColumn id="8" name="Total Cost" totalsRowFunction="sum" dataDxfId="15" totalsRowDxfId="14" dataCellStyle="Normal 2">
      <calculatedColumnFormula>SUM(Table13[[#This Row],[Subtotal]:[Shipping-Installation]])</calculatedColumnFormula>
    </tableColumn>
    <tableColumn id="10" name="Completed" totalsRowFunction="custom" dataDxfId="13" totalsRowDxfId="12" dataCellStyle="Normal 2">
      <totalsRowFormula>COUNTIF(Table13[Completed],"=Yes")</totalsRowFormula>
    </tableColumn>
    <tableColumn id="11" name="Notes" dataDxfId="11" totalsRowDxfId="10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3:D36" totalsRowCount="1" headerRowDxfId="9">
  <tableColumns count="4">
    <tableColumn id="1" name="Item #" totalsRowLabel="Total" totalsRowDxfId="8" dataCellStyle="Normal 2"/>
    <tableColumn id="2" name="Description" totalsRowFunction="count" totalsRowDxfId="7" dataCellStyle="Normal 2"/>
    <tableColumn id="10" name="Completed" totalsRowFunction="custom" dataDxfId="6" totalsRowDxfId="5" dataCellStyle="Normal 2">
      <totalsRowFormula>COUNTIF(Table134[Completed],"=Yes")</totalsRowFormula>
    </tableColumn>
    <tableColumn id="11" name="Notes" dataDxfId="4" totalsRowDxfId="3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rapevine.laspositascollege.edu/PBC/documents/2015-2016IERRubric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activeCell="K38" sqref="K38"/>
    </sheetView>
  </sheetViews>
  <sheetFormatPr defaultRowHeight="15" x14ac:dyDescent="0.25"/>
  <cols>
    <col min="1" max="1" width="7.5703125" style="23" customWidth="1"/>
    <col min="2" max="2" width="39.28515625" style="23" bestFit="1" customWidth="1"/>
    <col min="3" max="3" width="8.7109375" style="23" customWidth="1"/>
    <col min="4" max="4" width="13.85546875" style="23" customWidth="1"/>
    <col min="5" max="5" width="5" style="23" bestFit="1" customWidth="1"/>
    <col min="6" max="6" width="12.7109375" style="48" customWidth="1"/>
    <col min="7" max="7" width="11.5703125" style="48" bestFit="1" customWidth="1"/>
    <col min="8" max="8" width="11.140625" style="48" customWidth="1"/>
    <col min="9" max="9" width="12.42578125" style="48" customWidth="1"/>
    <col min="10" max="10" width="10.85546875" style="23" bestFit="1" customWidth="1"/>
    <col min="11" max="11" width="10.42578125" style="23" customWidth="1"/>
    <col min="12" max="16384" width="9.140625" style="23"/>
  </cols>
  <sheetData>
    <row r="1" spans="1:11" ht="22.5" x14ac:dyDescent="0.3">
      <c r="A1" s="62" t="s">
        <v>123</v>
      </c>
      <c r="B1" s="63"/>
      <c r="C1" s="63"/>
      <c r="D1" s="63"/>
      <c r="E1" s="63"/>
      <c r="F1" s="63"/>
      <c r="G1" s="63"/>
      <c r="H1" s="63"/>
      <c r="I1" s="63"/>
    </row>
    <row r="3" spans="1:11" ht="30" x14ac:dyDescent="0.25">
      <c r="A3" s="25" t="s">
        <v>28</v>
      </c>
      <c r="B3" s="25" t="s">
        <v>5</v>
      </c>
      <c r="C3" s="25" t="s">
        <v>1</v>
      </c>
      <c r="D3" s="25" t="s">
        <v>27</v>
      </c>
      <c r="E3" s="25" t="s">
        <v>26</v>
      </c>
      <c r="F3" s="57" t="s">
        <v>25</v>
      </c>
      <c r="G3" s="56" t="s">
        <v>126</v>
      </c>
      <c r="H3" s="58" t="s">
        <v>125</v>
      </c>
      <c r="I3" s="57" t="s">
        <v>24</v>
      </c>
      <c r="J3" s="25" t="s">
        <v>23</v>
      </c>
      <c r="K3" s="28" t="s">
        <v>31</v>
      </c>
    </row>
    <row r="4" spans="1:11" x14ac:dyDescent="0.25">
      <c r="A4" s="31" t="s">
        <v>38</v>
      </c>
      <c r="B4" s="68" t="s">
        <v>35</v>
      </c>
      <c r="C4" s="23" t="s">
        <v>20</v>
      </c>
      <c r="D4" s="31" t="s">
        <v>21</v>
      </c>
      <c r="E4" s="25" t="s">
        <v>22</v>
      </c>
      <c r="F4" s="48">
        <v>1064.4000000000001</v>
      </c>
      <c r="G4" s="49">
        <f>SUM(Table13[[#This Row],[Subtotal]]*0.095)</f>
        <v>101.11800000000001</v>
      </c>
      <c r="H4" s="48">
        <v>200</v>
      </c>
      <c r="I4" s="49">
        <f>SUM(Table13[[#This Row],[Subtotal]:[Shipping-Installation]])</f>
        <v>1365.518</v>
      </c>
      <c r="J4" s="24"/>
      <c r="K4" s="27"/>
    </row>
    <row r="5" spans="1:11" x14ac:dyDescent="0.25">
      <c r="A5" s="31" t="s">
        <v>39</v>
      </c>
      <c r="B5" s="68" t="s">
        <v>36</v>
      </c>
      <c r="C5" s="31" t="s">
        <v>20</v>
      </c>
      <c r="D5" s="31" t="s">
        <v>37</v>
      </c>
      <c r="E5" s="34" t="s">
        <v>22</v>
      </c>
      <c r="F5" s="48">
        <v>59485.32</v>
      </c>
      <c r="G5" s="49">
        <f>SUM(Table13[[#This Row],[Subtotal]]*0.095)</f>
        <v>5651.1054000000004</v>
      </c>
      <c r="H5" s="48">
        <v>260</v>
      </c>
      <c r="I5" s="49">
        <f>SUM(Table13[[#This Row],[Subtotal]:[Shipping-Installation]])</f>
        <v>65396.4254</v>
      </c>
      <c r="J5" s="24"/>
      <c r="K5" s="26"/>
    </row>
    <row r="6" spans="1:11" x14ac:dyDescent="0.25">
      <c r="A6" s="31" t="s">
        <v>40</v>
      </c>
      <c r="B6" s="68" t="s">
        <v>58</v>
      </c>
      <c r="C6" s="31" t="s">
        <v>20</v>
      </c>
      <c r="D6" s="31" t="s">
        <v>21</v>
      </c>
      <c r="E6" s="34" t="s">
        <v>29</v>
      </c>
      <c r="F6" s="48">
        <v>60000</v>
      </c>
      <c r="G6" s="49">
        <f>SUM(Table13[[#This Row],[Subtotal]]*0.095)</f>
        <v>5700</v>
      </c>
      <c r="H6" s="48">
        <v>15000</v>
      </c>
      <c r="I6" s="49">
        <f>SUM(Table13[[#This Row],[Subtotal]:[Shipping-Installation]])</f>
        <v>80700</v>
      </c>
      <c r="J6" s="24"/>
      <c r="K6" s="27"/>
    </row>
    <row r="7" spans="1:11" x14ac:dyDescent="0.25">
      <c r="A7" s="31" t="s">
        <v>41</v>
      </c>
      <c r="B7" s="68" t="s">
        <v>59</v>
      </c>
      <c r="C7" s="31" t="s">
        <v>20</v>
      </c>
      <c r="D7" s="31" t="s">
        <v>66</v>
      </c>
      <c r="E7" s="34" t="s">
        <v>22</v>
      </c>
      <c r="F7" s="48">
        <v>49626.75</v>
      </c>
      <c r="G7" s="49">
        <f>SUM(Table13[[#This Row],[Subtotal]]*0.095)</f>
        <v>4714.5412500000002</v>
      </c>
      <c r="I7" s="49">
        <f>SUM(Table13[[#This Row],[Subtotal]:[Shipping-Installation]])</f>
        <v>54341.291250000002</v>
      </c>
      <c r="J7" s="24"/>
      <c r="K7" s="27"/>
    </row>
    <row r="8" spans="1:11" x14ac:dyDescent="0.25">
      <c r="A8" s="31" t="s">
        <v>42</v>
      </c>
      <c r="B8" s="68" t="s">
        <v>60</v>
      </c>
      <c r="C8" s="31" t="s">
        <v>20</v>
      </c>
      <c r="D8" s="31" t="s">
        <v>67</v>
      </c>
      <c r="E8" s="34" t="s">
        <v>22</v>
      </c>
      <c r="F8" s="48">
        <v>25062.82</v>
      </c>
      <c r="G8" s="49">
        <f>SUM(Table13[[#This Row],[Subtotal]]*0.095)</f>
        <v>2380.9679000000001</v>
      </c>
      <c r="I8" s="49">
        <f>SUM(Table13[[#This Row],[Subtotal]:[Shipping-Installation]])</f>
        <v>27443.787899999999</v>
      </c>
      <c r="J8" s="24"/>
      <c r="K8" s="27"/>
    </row>
    <row r="9" spans="1:11" x14ac:dyDescent="0.25">
      <c r="A9" s="31" t="s">
        <v>43</v>
      </c>
      <c r="B9" s="68" t="s">
        <v>61</v>
      </c>
      <c r="C9" s="31" t="s">
        <v>20</v>
      </c>
      <c r="D9" s="31" t="s">
        <v>62</v>
      </c>
      <c r="E9" s="34" t="s">
        <v>22</v>
      </c>
      <c r="F9" s="48">
        <v>22082</v>
      </c>
      <c r="G9" s="49">
        <f>SUM(Table13[[#This Row],[Subtotal]]*0.095)</f>
        <v>2097.79</v>
      </c>
      <c r="I9" s="49">
        <f>SUM(Table13[[#This Row],[Subtotal]:[Shipping-Installation]])</f>
        <v>24179.79</v>
      </c>
      <c r="J9" s="24"/>
      <c r="K9" s="27"/>
    </row>
    <row r="10" spans="1:11" x14ac:dyDescent="0.25">
      <c r="A10" s="31" t="s">
        <v>44</v>
      </c>
      <c r="B10" s="68" t="s">
        <v>63</v>
      </c>
      <c r="C10" s="31" t="s">
        <v>20</v>
      </c>
      <c r="D10" s="31" t="s">
        <v>64</v>
      </c>
      <c r="E10" s="34" t="s">
        <v>22</v>
      </c>
      <c r="F10" s="48">
        <v>1919</v>
      </c>
      <c r="G10" s="49">
        <f>SUM(Table13[[#This Row],[Subtotal]]*0.095)</f>
        <v>182.30500000000001</v>
      </c>
      <c r="H10" s="48">
        <v>50</v>
      </c>
      <c r="I10" s="49">
        <f>SUM(Table13[[#This Row],[Subtotal]:[Shipping-Installation]])</f>
        <v>2151.3049999999998</v>
      </c>
      <c r="J10" s="24"/>
      <c r="K10" s="26"/>
    </row>
    <row r="11" spans="1:11" x14ac:dyDescent="0.25">
      <c r="A11" s="31" t="s">
        <v>45</v>
      </c>
      <c r="B11" s="68" t="s">
        <v>65</v>
      </c>
      <c r="C11" s="31" t="s">
        <v>20</v>
      </c>
      <c r="D11" s="31" t="s">
        <v>64</v>
      </c>
      <c r="E11" s="34" t="s">
        <v>22</v>
      </c>
      <c r="F11" s="48">
        <v>48350</v>
      </c>
      <c r="G11" s="49">
        <f>SUM(Table13[[#This Row],[Subtotal]]*0.095)</f>
        <v>4593.25</v>
      </c>
      <c r="I11" s="49">
        <f>SUM(Table13[[#This Row],[Subtotal]:[Shipping-Installation]])</f>
        <v>52943.25</v>
      </c>
      <c r="J11" s="24"/>
      <c r="K11" s="27"/>
    </row>
    <row r="12" spans="1:11" x14ac:dyDescent="0.25">
      <c r="A12" s="31" t="s">
        <v>46</v>
      </c>
      <c r="B12" s="68" t="s">
        <v>68</v>
      </c>
      <c r="C12" s="31" t="s">
        <v>19</v>
      </c>
      <c r="D12" s="31" t="s">
        <v>69</v>
      </c>
      <c r="E12" s="34" t="s">
        <v>22</v>
      </c>
      <c r="F12" s="48">
        <v>3179.45</v>
      </c>
      <c r="G12" s="49">
        <f>SUM(Table13[[#This Row],[Subtotal]]*0.095)</f>
        <v>302.04775000000001</v>
      </c>
      <c r="H12" s="48">
        <v>64.760000000000005</v>
      </c>
      <c r="I12" s="49">
        <f>SUM(Table13[[#This Row],[Subtotal]:[Shipping-Installation]])</f>
        <v>3546.2577500000002</v>
      </c>
      <c r="J12" s="24"/>
      <c r="K12" s="27"/>
    </row>
    <row r="13" spans="1:11" x14ac:dyDescent="0.25">
      <c r="A13" s="31" t="s">
        <v>47</v>
      </c>
      <c r="B13" s="31" t="s">
        <v>70</v>
      </c>
      <c r="C13" s="31" t="s">
        <v>19</v>
      </c>
      <c r="D13" s="31" t="s">
        <v>71</v>
      </c>
      <c r="E13" s="34" t="s">
        <v>22</v>
      </c>
      <c r="F13" s="48">
        <v>45600</v>
      </c>
      <c r="G13" s="49">
        <f>SUM(Table13[[#This Row],[Subtotal]]*0.095)</f>
        <v>4332</v>
      </c>
      <c r="H13" s="48">
        <v>1770</v>
      </c>
      <c r="I13" s="49">
        <f>SUM(Table13[[#This Row],[Subtotal]:[Shipping-Installation]])</f>
        <v>51702</v>
      </c>
      <c r="J13" s="24"/>
      <c r="K13" s="26"/>
    </row>
    <row r="14" spans="1:11" x14ac:dyDescent="0.25">
      <c r="A14" s="31" t="s">
        <v>48</v>
      </c>
      <c r="B14" s="31" t="s">
        <v>72</v>
      </c>
      <c r="C14" s="31" t="s">
        <v>19</v>
      </c>
      <c r="D14" s="31" t="s">
        <v>73</v>
      </c>
      <c r="E14" s="34" t="s">
        <v>22</v>
      </c>
      <c r="F14" s="48">
        <v>8128.25</v>
      </c>
      <c r="G14" s="49">
        <f>SUM(Table13[[#This Row],[Subtotal]]*0.095)</f>
        <v>772.18375000000003</v>
      </c>
      <c r="I14" s="49">
        <f>SUM(Table13[[#This Row],[Subtotal]:[Shipping-Installation]])</f>
        <v>8900.4337500000001</v>
      </c>
      <c r="J14" s="24"/>
      <c r="K14" s="26"/>
    </row>
    <row r="15" spans="1:11" x14ac:dyDescent="0.25">
      <c r="A15" s="31" t="s">
        <v>49</v>
      </c>
      <c r="B15" s="31" t="s">
        <v>74</v>
      </c>
      <c r="C15" s="31" t="s">
        <v>19</v>
      </c>
      <c r="D15" s="31" t="s">
        <v>71</v>
      </c>
      <c r="E15" s="34" t="s">
        <v>22</v>
      </c>
      <c r="F15" s="48">
        <v>1793.99</v>
      </c>
      <c r="G15" s="49">
        <f>SUM(Table13[[#This Row],[Subtotal]]*0.095)</f>
        <v>170.42904999999999</v>
      </c>
      <c r="I15" s="49">
        <f>SUM(Table13[[#This Row],[Subtotal]:[Shipping-Installation]])</f>
        <v>1964.41905</v>
      </c>
      <c r="J15" s="24"/>
      <c r="K15" s="26"/>
    </row>
    <row r="16" spans="1:11" x14ac:dyDescent="0.25">
      <c r="A16" s="31" t="s">
        <v>50</v>
      </c>
      <c r="B16" s="31" t="s">
        <v>75</v>
      </c>
      <c r="C16" s="31" t="s">
        <v>19</v>
      </c>
      <c r="D16" s="31" t="s">
        <v>71</v>
      </c>
      <c r="E16" s="34" t="s">
        <v>22</v>
      </c>
      <c r="F16" s="48">
        <v>504.24</v>
      </c>
      <c r="G16" s="49">
        <f>SUM(Table13[[#This Row],[Subtotal]]*0.095)</f>
        <v>47.902799999999999</v>
      </c>
      <c r="I16" s="49">
        <f>SUM(Table13[[#This Row],[Subtotal]:[Shipping-Installation]])</f>
        <v>552.14279999999997</v>
      </c>
      <c r="J16" s="24"/>
      <c r="K16" s="26"/>
    </row>
    <row r="17" spans="1:11" x14ac:dyDescent="0.25">
      <c r="A17" s="31" t="s">
        <v>51</v>
      </c>
      <c r="B17" s="31" t="s">
        <v>76</v>
      </c>
      <c r="C17" s="31" t="s">
        <v>19</v>
      </c>
      <c r="D17" s="31" t="s">
        <v>71</v>
      </c>
      <c r="E17" s="34" t="s">
        <v>22</v>
      </c>
      <c r="F17" s="48">
        <v>122.08</v>
      </c>
      <c r="G17" s="49">
        <f>SUM(Table13[[#This Row],[Subtotal]]*0.095)</f>
        <v>11.5976</v>
      </c>
      <c r="H17" s="48">
        <v>3.99</v>
      </c>
      <c r="I17" s="49">
        <f>SUM(Table13[[#This Row],[Subtotal]:[Shipping-Installation]])</f>
        <v>137.66759999999999</v>
      </c>
      <c r="J17" s="24"/>
      <c r="K17" s="26"/>
    </row>
    <row r="18" spans="1:11" x14ac:dyDescent="0.25">
      <c r="A18" s="31" t="s">
        <v>52</v>
      </c>
      <c r="B18" s="31" t="s">
        <v>77</v>
      </c>
      <c r="C18" s="31" t="s">
        <v>19</v>
      </c>
      <c r="D18" s="31" t="s">
        <v>71</v>
      </c>
      <c r="E18" s="34" t="s">
        <v>22</v>
      </c>
      <c r="F18" s="48">
        <v>245.99</v>
      </c>
      <c r="G18" s="49">
        <f>SUM(Table13[[#This Row],[Subtotal]]*0.095)</f>
        <v>23.369050000000001</v>
      </c>
      <c r="I18" s="49">
        <f>SUM(Table13[[#This Row],[Subtotal]:[Shipping-Installation]])</f>
        <v>269.35905000000002</v>
      </c>
      <c r="J18" s="24"/>
      <c r="K18" s="26"/>
    </row>
    <row r="19" spans="1:11" x14ac:dyDescent="0.25">
      <c r="A19" s="31" t="s">
        <v>53</v>
      </c>
      <c r="B19" s="31" t="s">
        <v>78</v>
      </c>
      <c r="C19" s="31" t="s">
        <v>19</v>
      </c>
      <c r="D19" s="31" t="s">
        <v>71</v>
      </c>
      <c r="E19" s="34" t="s">
        <v>22</v>
      </c>
      <c r="F19" s="48">
        <v>195</v>
      </c>
      <c r="G19" s="49">
        <f>SUM(Table13[[#This Row],[Subtotal]]*0.095)</f>
        <v>18.524999999999999</v>
      </c>
      <c r="I19" s="49">
        <f>SUM(Table13[[#This Row],[Subtotal]:[Shipping-Installation]])</f>
        <v>213.52500000000001</v>
      </c>
      <c r="J19" s="24"/>
      <c r="K19" s="26"/>
    </row>
    <row r="20" spans="1:11" x14ac:dyDescent="0.25">
      <c r="A20" s="31" t="s">
        <v>54</v>
      </c>
      <c r="B20" s="31" t="s">
        <v>79</v>
      </c>
      <c r="C20" s="31" t="s">
        <v>19</v>
      </c>
      <c r="D20" s="31" t="s">
        <v>71</v>
      </c>
      <c r="E20" s="34" t="s">
        <v>22</v>
      </c>
      <c r="F20" s="48">
        <v>3908.61</v>
      </c>
      <c r="G20" s="49">
        <f>SUM(Table13[[#This Row],[Subtotal]]*0.095)</f>
        <v>371.31795</v>
      </c>
      <c r="I20" s="49">
        <f>SUM(Table13[[#This Row],[Subtotal]:[Shipping-Installation]])</f>
        <v>4279.9279500000002</v>
      </c>
      <c r="J20" s="24"/>
      <c r="K20" s="26"/>
    </row>
    <row r="21" spans="1:11" x14ac:dyDescent="0.25">
      <c r="A21" s="31" t="s">
        <v>55</v>
      </c>
      <c r="B21" s="31" t="s">
        <v>80</v>
      </c>
      <c r="C21" s="31" t="s">
        <v>19</v>
      </c>
      <c r="D21" s="31" t="s">
        <v>81</v>
      </c>
      <c r="E21" s="34" t="s">
        <v>22</v>
      </c>
      <c r="F21" s="48">
        <v>4230.8599999999997</v>
      </c>
      <c r="G21" s="49">
        <f>SUM(Table13[[#This Row],[Subtotal]]*0.095)</f>
        <v>401.93169999999998</v>
      </c>
      <c r="I21" s="49">
        <f>SUM(Table13[[#This Row],[Subtotal]:[Shipping-Installation]])</f>
        <v>4632.7916999999998</v>
      </c>
      <c r="J21" s="24"/>
      <c r="K21" s="26"/>
    </row>
    <row r="22" spans="1:11" x14ac:dyDescent="0.25">
      <c r="A22" s="31" t="s">
        <v>56</v>
      </c>
      <c r="B22" s="31" t="s">
        <v>82</v>
      </c>
      <c r="C22" s="31" t="s">
        <v>19</v>
      </c>
      <c r="D22" s="31" t="s">
        <v>81</v>
      </c>
      <c r="E22" s="34" t="s">
        <v>22</v>
      </c>
      <c r="F22" s="48">
        <v>1229.98</v>
      </c>
      <c r="G22" s="49">
        <f>SUM(Table13[[#This Row],[Subtotal]]*0.095)</f>
        <v>116.8481</v>
      </c>
      <c r="H22" s="48">
        <v>69.989999999999995</v>
      </c>
      <c r="I22" s="49">
        <f>SUM(Table13[[#This Row],[Subtotal]:[Shipping-Installation]])</f>
        <v>1416.8181</v>
      </c>
      <c r="J22" s="24"/>
      <c r="K22" s="26"/>
    </row>
    <row r="23" spans="1:11" x14ac:dyDescent="0.25">
      <c r="A23" s="31" t="s">
        <v>57</v>
      </c>
      <c r="B23" s="31" t="s">
        <v>83</v>
      </c>
      <c r="C23" s="31" t="s">
        <v>19</v>
      </c>
      <c r="D23" s="31" t="s">
        <v>81</v>
      </c>
      <c r="E23" s="34" t="s">
        <v>22</v>
      </c>
      <c r="F23" s="48">
        <v>1921.46</v>
      </c>
      <c r="G23" s="49">
        <f>SUM(Table13[[#This Row],[Subtotal]]*0.095)</f>
        <v>182.53870000000001</v>
      </c>
      <c r="H23" s="48">
        <v>0</v>
      </c>
      <c r="I23" s="49">
        <f>SUM(Table13[[#This Row],[Subtotal]:[Shipping-Installation]])</f>
        <v>2103.9987000000001</v>
      </c>
      <c r="J23" s="24"/>
      <c r="K23" s="26"/>
    </row>
    <row r="24" spans="1:11" x14ac:dyDescent="0.25">
      <c r="A24" s="35" t="s">
        <v>84</v>
      </c>
      <c r="B24" s="35" t="s">
        <v>94</v>
      </c>
      <c r="C24" s="31" t="s">
        <v>19</v>
      </c>
      <c r="D24" s="35" t="s">
        <v>81</v>
      </c>
      <c r="E24" s="36" t="s">
        <v>22</v>
      </c>
      <c r="F24" s="49">
        <v>8704</v>
      </c>
      <c r="G24" s="49">
        <f>SUM(Table13[[#This Row],[Subtotal]]*0.095)</f>
        <v>826.88</v>
      </c>
      <c r="H24" s="49"/>
      <c r="I24" s="49">
        <f>SUM(Table13[[#This Row],[Subtotal]:[Shipping-Installation]])</f>
        <v>9530.8799999999992</v>
      </c>
      <c r="J24" s="32"/>
      <c r="K24" s="26"/>
    </row>
    <row r="25" spans="1:11" x14ac:dyDescent="0.25">
      <c r="A25" s="35" t="s">
        <v>85</v>
      </c>
      <c r="B25" s="35" t="s">
        <v>95</v>
      </c>
      <c r="C25" s="31" t="s">
        <v>32</v>
      </c>
      <c r="D25" s="35" t="s">
        <v>33</v>
      </c>
      <c r="E25" s="36" t="s">
        <v>22</v>
      </c>
      <c r="F25" s="49">
        <v>30836.75</v>
      </c>
      <c r="G25" s="49">
        <f>SUM(Table13[[#This Row],[Subtotal]]*0.095)</f>
        <v>2929.49125</v>
      </c>
      <c r="H25" s="49">
        <v>2500</v>
      </c>
      <c r="I25" s="49">
        <f>SUM(Table13[[#This Row],[Subtotal]:[Shipping-Installation]])</f>
        <v>36266.241249999999</v>
      </c>
      <c r="J25" s="32"/>
      <c r="K25" s="26"/>
    </row>
    <row r="26" spans="1:11" x14ac:dyDescent="0.25">
      <c r="A26" s="35" t="s">
        <v>86</v>
      </c>
      <c r="B26" s="35" t="s">
        <v>96</v>
      </c>
      <c r="C26" s="31" t="s">
        <v>32</v>
      </c>
      <c r="D26" s="35" t="s">
        <v>33</v>
      </c>
      <c r="E26" s="36" t="s">
        <v>22</v>
      </c>
      <c r="F26" s="49">
        <v>5817.14</v>
      </c>
      <c r="G26" s="49">
        <f>SUM(Table13[[#This Row],[Subtotal]]*0.095)</f>
        <v>552.62830000000008</v>
      </c>
      <c r="H26" s="49">
        <v>450</v>
      </c>
      <c r="I26" s="49">
        <f>SUM(Table13[[#This Row],[Subtotal]:[Shipping-Installation]])</f>
        <v>6819.7683000000006</v>
      </c>
      <c r="J26" s="32"/>
      <c r="K26" s="26"/>
    </row>
    <row r="27" spans="1:11" x14ac:dyDescent="0.25">
      <c r="A27" s="35" t="s">
        <v>87</v>
      </c>
      <c r="B27" s="35" t="s">
        <v>97</v>
      </c>
      <c r="C27" s="31" t="s">
        <v>32</v>
      </c>
      <c r="D27" s="35" t="s">
        <v>33</v>
      </c>
      <c r="E27" s="36" t="s">
        <v>22</v>
      </c>
      <c r="F27" s="49">
        <v>7692</v>
      </c>
      <c r="G27" s="49">
        <f>SUM(Table13[[#This Row],[Subtotal]]*0.095)</f>
        <v>730.74</v>
      </c>
      <c r="H27" s="49"/>
      <c r="I27" s="49">
        <f>SUM(Table13[[#This Row],[Subtotal]:[Shipping-Installation]])</f>
        <v>8422.74</v>
      </c>
      <c r="J27" s="32"/>
      <c r="K27" s="26"/>
    </row>
    <row r="28" spans="1:11" x14ac:dyDescent="0.25">
      <c r="A28" s="35" t="s">
        <v>88</v>
      </c>
      <c r="B28" s="35" t="s">
        <v>98</v>
      </c>
      <c r="C28" s="31" t="s">
        <v>32</v>
      </c>
      <c r="D28" s="35" t="s">
        <v>33</v>
      </c>
      <c r="E28" s="36" t="s">
        <v>22</v>
      </c>
      <c r="F28" s="49">
        <v>28433</v>
      </c>
      <c r="G28" s="49">
        <v>0</v>
      </c>
      <c r="H28" s="49">
        <v>0</v>
      </c>
      <c r="I28" s="49">
        <f>SUM(Table13[[#This Row],[Subtotal]:[Shipping-Installation]])</f>
        <v>28433</v>
      </c>
      <c r="J28" s="32"/>
      <c r="K28" s="26"/>
    </row>
    <row r="29" spans="1:11" x14ac:dyDescent="0.25">
      <c r="A29" s="35" t="s">
        <v>89</v>
      </c>
      <c r="B29" s="35" t="s">
        <v>99</v>
      </c>
      <c r="C29" s="31" t="s">
        <v>32</v>
      </c>
      <c r="D29" s="35" t="s">
        <v>33</v>
      </c>
      <c r="E29" s="36" t="s">
        <v>22</v>
      </c>
      <c r="F29" s="49">
        <v>822</v>
      </c>
      <c r="G29" s="49">
        <f>SUM(Table13[[#This Row],[Subtotal]]*0.095)</f>
        <v>78.09</v>
      </c>
      <c r="H29" s="49">
        <v>115</v>
      </c>
      <c r="I29" s="49">
        <f>SUM(Table13[[#This Row],[Subtotal]:[Shipping-Installation]])</f>
        <v>1015.09</v>
      </c>
      <c r="J29" s="32"/>
      <c r="K29" s="26"/>
    </row>
    <row r="30" spans="1:11" x14ac:dyDescent="0.25">
      <c r="A30" s="35" t="s">
        <v>90</v>
      </c>
      <c r="B30" s="35" t="s">
        <v>106</v>
      </c>
      <c r="C30" s="31" t="s">
        <v>32</v>
      </c>
      <c r="D30" s="35" t="s">
        <v>33</v>
      </c>
      <c r="E30" s="36" t="s">
        <v>22</v>
      </c>
      <c r="F30" s="49">
        <v>7673.48</v>
      </c>
      <c r="G30" s="49">
        <f>SUM(Table13[[#This Row],[Subtotal]]*0.095)</f>
        <v>728.98059999999998</v>
      </c>
      <c r="H30" s="49">
        <v>214.15</v>
      </c>
      <c r="I30" s="49">
        <f>SUM(Table13[[#This Row],[Subtotal]:[Shipping-Installation]])</f>
        <v>8616.6106</v>
      </c>
      <c r="J30" s="32"/>
      <c r="K30" s="26"/>
    </row>
    <row r="31" spans="1:11" x14ac:dyDescent="0.25">
      <c r="A31" s="31" t="s">
        <v>91</v>
      </c>
      <c r="B31" s="31" t="s">
        <v>122</v>
      </c>
      <c r="C31" s="31" t="s">
        <v>32</v>
      </c>
      <c r="D31" s="31" t="s">
        <v>33</v>
      </c>
      <c r="E31" s="34" t="s">
        <v>22</v>
      </c>
      <c r="F31" s="48">
        <v>714.35</v>
      </c>
      <c r="G31" s="49">
        <f>SUM(Table13[[#This Row],[Subtotal]]*0.095)</f>
        <v>67.863250000000008</v>
      </c>
      <c r="H31" s="48">
        <v>64.3</v>
      </c>
      <c r="I31" s="49">
        <f>SUM(Table13[[#This Row],[Subtotal]:[Shipping-Installation]])</f>
        <v>846.51324999999997</v>
      </c>
    </row>
    <row r="32" spans="1:11" x14ac:dyDescent="0.25">
      <c r="A32" s="35" t="s">
        <v>92</v>
      </c>
      <c r="B32" s="35" t="s">
        <v>100</v>
      </c>
      <c r="C32" s="31" t="s">
        <v>32</v>
      </c>
      <c r="D32" s="35" t="s">
        <v>34</v>
      </c>
      <c r="E32" s="36" t="s">
        <v>22</v>
      </c>
      <c r="F32" s="49">
        <v>7950</v>
      </c>
      <c r="G32" s="49">
        <f>SUM(Table13[[#This Row],[Subtotal]]*0.095)</f>
        <v>755.25</v>
      </c>
      <c r="H32" s="49">
        <v>1200</v>
      </c>
      <c r="I32" s="49">
        <f>SUM(Table13[[#This Row],[Subtotal]:[Shipping-Installation]])</f>
        <v>9905.25</v>
      </c>
      <c r="J32" s="32"/>
      <c r="K32" s="26"/>
    </row>
    <row r="33" spans="1:11" x14ac:dyDescent="0.25">
      <c r="A33" s="35" t="s">
        <v>93</v>
      </c>
      <c r="B33" s="35" t="s">
        <v>101</v>
      </c>
      <c r="C33" s="31" t="s">
        <v>32</v>
      </c>
      <c r="D33" s="35" t="s">
        <v>34</v>
      </c>
      <c r="E33" s="36" t="s">
        <v>22</v>
      </c>
      <c r="F33" s="49">
        <v>7879</v>
      </c>
      <c r="G33" s="49">
        <f>SUM(Table13[[#This Row],[Subtotal]]*0.095)</f>
        <v>748.505</v>
      </c>
      <c r="H33" s="49">
        <v>100</v>
      </c>
      <c r="I33" s="49">
        <f>SUM(Table13[[#This Row],[Subtotal]:[Shipping-Installation]])</f>
        <v>8727.5049999999992</v>
      </c>
      <c r="J33" s="32"/>
      <c r="K33" s="26"/>
    </row>
    <row r="34" spans="1:11" x14ac:dyDescent="0.25">
      <c r="A34" s="35" t="s">
        <v>105</v>
      </c>
      <c r="B34" s="67" t="s">
        <v>102</v>
      </c>
      <c r="C34" s="31" t="s">
        <v>32</v>
      </c>
      <c r="D34" s="35" t="s">
        <v>34</v>
      </c>
      <c r="E34" s="36" t="s">
        <v>22</v>
      </c>
      <c r="F34" s="49">
        <v>402.48</v>
      </c>
      <c r="G34" s="49">
        <f>SUM(Table13[[#This Row],[Subtotal]]*0.095)</f>
        <v>38.235600000000005</v>
      </c>
      <c r="H34" s="49"/>
      <c r="I34" s="49">
        <f>SUM(Table13[[#This Row],[Subtotal]:[Shipping-Installation]])</f>
        <v>440.71559999999999</v>
      </c>
      <c r="J34" s="32"/>
      <c r="K34" s="26"/>
    </row>
    <row r="35" spans="1:11" x14ac:dyDescent="0.25">
      <c r="A35" s="35" t="s">
        <v>121</v>
      </c>
      <c r="B35" s="67" t="s">
        <v>103</v>
      </c>
      <c r="C35" s="31" t="s">
        <v>32</v>
      </c>
      <c r="D35" s="35" t="s">
        <v>104</v>
      </c>
      <c r="E35" s="36" t="s">
        <v>22</v>
      </c>
      <c r="F35" s="49">
        <v>17732</v>
      </c>
      <c r="G35" s="49">
        <v>0</v>
      </c>
      <c r="H35" s="49"/>
      <c r="I35" s="49">
        <f>SUM(Table13[[#This Row],[Subtotal]:[Shipping-Installation]])</f>
        <v>17732</v>
      </c>
      <c r="J35" s="32"/>
      <c r="K35" s="26"/>
    </row>
    <row r="37" spans="1:11" x14ac:dyDescent="0.25">
      <c r="A37" s="59" t="s">
        <v>2</v>
      </c>
      <c r="B37" s="59">
        <f>SUBTOTAL(103,Table13[Description])</f>
        <v>32</v>
      </c>
      <c r="C37" s="59"/>
      <c r="D37" s="59"/>
      <c r="E37" s="60">
        <f>COUNTIF(Table13[Req],"=Yes")</f>
        <v>31</v>
      </c>
      <c r="F37" s="61">
        <f>SUBTOTAL(109,Table13[Subtotal])</f>
        <v>463306.39999999997</v>
      </c>
      <c r="G37" s="61">
        <f>SUBTOTAL(109,Table13[[   Tax]])</f>
        <v>39628.432999999997</v>
      </c>
      <c r="H37" s="61">
        <f>SUBTOTAL(109,Table13[Shipping-Installation])</f>
        <v>22062.190000000006</v>
      </c>
      <c r="I37" s="61">
        <f>SUBTOTAL(109,Table13[Total Cost])</f>
        <v>524997.02300000004</v>
      </c>
      <c r="J37" s="59">
        <f>COUNTIF(Table13[Completed],"=Yes")</f>
        <v>0</v>
      </c>
      <c r="K37" s="59"/>
    </row>
    <row r="38" spans="1:11" x14ac:dyDescent="0.25">
      <c r="K38" s="55">
        <v>42306</v>
      </c>
    </row>
    <row r="43" spans="1:11" x14ac:dyDescent="0.25">
      <c r="I43" s="54"/>
    </row>
  </sheetData>
  <mergeCells count="1">
    <mergeCell ref="A1:I1"/>
  </mergeCells>
  <conditionalFormatting sqref="J4:J30 J32:J35">
    <cfRule type="containsText" dxfId="2" priority="1" operator="containsText" text="Yes">
      <formula>NOT(ISERROR(SEARCH("Yes",J4)))</formula>
    </cfRule>
  </conditionalFormatting>
  <pageMargins left="0.7" right="0.7" top="0.75" bottom="0.75" header="0.3" footer="0.3"/>
  <pageSetup scale="87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51"/>
  <sheetViews>
    <sheetView view="pageLayout" zoomScaleNormal="60" zoomScaleSheetLayoutView="90" workbookViewId="0">
      <selection activeCell="E9" sqref="E9"/>
    </sheetView>
  </sheetViews>
  <sheetFormatPr defaultColWidth="4.28515625" defaultRowHeight="15.75" x14ac:dyDescent="0.25"/>
  <cols>
    <col min="1" max="1" width="11.140625" style="38" customWidth="1"/>
    <col min="2" max="2" width="9.28515625" style="38" customWidth="1"/>
    <col min="3" max="3" width="49" style="39" customWidth="1"/>
    <col min="4" max="4" width="9.140625" style="39" customWidth="1"/>
    <col min="5" max="5" width="14" style="39" customWidth="1"/>
    <col min="6" max="6" width="12" style="39" customWidth="1"/>
    <col min="7" max="7" width="11" style="39" bestFit="1" customWidth="1"/>
    <col min="8" max="8" width="14" style="39" customWidth="1"/>
    <col min="9" max="9" width="12.42578125" style="39" customWidth="1"/>
    <col min="10" max="16384" width="4.28515625" style="1"/>
  </cols>
  <sheetData>
    <row r="1" spans="1:9" ht="49.5" customHeight="1" thickBot="1" x14ac:dyDescent="0.3">
      <c r="A1" s="65" t="s">
        <v>119</v>
      </c>
      <c r="B1" s="65"/>
      <c r="C1" s="40"/>
      <c r="D1" s="40"/>
      <c r="E1" s="64" t="s">
        <v>107</v>
      </c>
      <c r="F1" s="64"/>
      <c r="G1" s="64"/>
      <c r="H1" s="64"/>
      <c r="I1" s="64"/>
    </row>
    <row r="2" spans="1:9" s="37" customFormat="1" ht="96.75" customHeight="1" thickBot="1" x14ac:dyDescent="0.3">
      <c r="A2" s="41" t="s">
        <v>115</v>
      </c>
      <c r="B2" s="41" t="s">
        <v>110</v>
      </c>
      <c r="C2" s="42" t="s">
        <v>109</v>
      </c>
      <c r="D2" s="42" t="s">
        <v>1</v>
      </c>
      <c r="E2" s="52" t="s">
        <v>116</v>
      </c>
      <c r="F2" s="52" t="s">
        <v>117</v>
      </c>
      <c r="G2" s="52" t="s">
        <v>108</v>
      </c>
      <c r="H2" s="52" t="s">
        <v>118</v>
      </c>
      <c r="I2" s="52" t="s">
        <v>120</v>
      </c>
    </row>
    <row r="3" spans="1:9" s="37" customFormat="1" ht="20.25" customHeight="1" thickBot="1" x14ac:dyDescent="0.3">
      <c r="A3" s="43"/>
      <c r="B3" s="44" t="s">
        <v>124</v>
      </c>
      <c r="C3" s="45"/>
      <c r="D3" s="45"/>
      <c r="E3" s="53" t="s">
        <v>111</v>
      </c>
      <c r="F3" s="53" t="s">
        <v>112</v>
      </c>
      <c r="G3" s="53" t="s">
        <v>113</v>
      </c>
      <c r="H3" s="53" t="s">
        <v>113</v>
      </c>
      <c r="I3" s="53" t="s">
        <v>114</v>
      </c>
    </row>
    <row r="4" spans="1:9" s="2" customFormat="1" ht="27.75" customHeight="1" thickBot="1" x14ac:dyDescent="0.3">
      <c r="A4" s="47" t="s">
        <v>38</v>
      </c>
      <c r="B4" s="46">
        <f>_xlfn.RANK.EQ(I4,$I$4:$I$35)</f>
        <v>3</v>
      </c>
      <c r="C4" s="46" t="s">
        <v>35</v>
      </c>
      <c r="D4" s="46" t="s">
        <v>20</v>
      </c>
      <c r="E4" s="50">
        <v>10</v>
      </c>
      <c r="F4" s="50">
        <v>8</v>
      </c>
      <c r="G4" s="50">
        <v>1</v>
      </c>
      <c r="H4" s="51">
        <v>5</v>
      </c>
      <c r="I4" s="51">
        <f>SUM(E4:H4)</f>
        <v>24</v>
      </c>
    </row>
    <row r="5" spans="1:9" s="2" customFormat="1" ht="27.75" customHeight="1" thickBot="1" x14ac:dyDescent="0.3">
      <c r="A5" s="47" t="s">
        <v>39</v>
      </c>
      <c r="B5" s="46">
        <f t="shared" ref="B5:B35" si="0">_xlfn.RANK.EQ(I5,$I$4:$I$35)</f>
        <v>1</v>
      </c>
      <c r="C5" s="46" t="s">
        <v>36</v>
      </c>
      <c r="D5" s="46" t="s">
        <v>20</v>
      </c>
      <c r="E5" s="50">
        <v>10</v>
      </c>
      <c r="F5" s="50">
        <v>10</v>
      </c>
      <c r="G5" s="50">
        <v>5</v>
      </c>
      <c r="H5" s="51">
        <v>5</v>
      </c>
      <c r="I5" s="51">
        <f t="shared" ref="I5:I35" si="1">SUM(E5:H5)</f>
        <v>30</v>
      </c>
    </row>
    <row r="6" spans="1:9" s="2" customFormat="1" ht="27.75" customHeight="1" thickBot="1" x14ac:dyDescent="0.3">
      <c r="A6" s="47" t="s">
        <v>40</v>
      </c>
      <c r="B6" s="46">
        <f t="shared" si="0"/>
        <v>5</v>
      </c>
      <c r="C6" s="46" t="s">
        <v>58</v>
      </c>
      <c r="D6" s="46" t="s">
        <v>20</v>
      </c>
      <c r="E6" s="50">
        <v>1</v>
      </c>
      <c r="F6" s="50">
        <v>1</v>
      </c>
      <c r="G6" s="50">
        <v>1</v>
      </c>
      <c r="H6" s="51">
        <v>1</v>
      </c>
      <c r="I6" s="51">
        <f t="shared" si="1"/>
        <v>4</v>
      </c>
    </row>
    <row r="7" spans="1:9" s="2" customFormat="1" ht="27.75" customHeight="1" thickBot="1" x14ac:dyDescent="0.3">
      <c r="A7" s="47" t="s">
        <v>41</v>
      </c>
      <c r="B7" s="46">
        <f t="shared" si="0"/>
        <v>4</v>
      </c>
      <c r="C7" s="46" t="s">
        <v>59</v>
      </c>
      <c r="D7" s="46" t="s">
        <v>20</v>
      </c>
      <c r="E7" s="50">
        <v>8</v>
      </c>
      <c r="F7" s="50">
        <v>8</v>
      </c>
      <c r="G7" s="50">
        <v>3</v>
      </c>
      <c r="H7" s="51">
        <v>3</v>
      </c>
      <c r="I7" s="51">
        <f t="shared" si="1"/>
        <v>22</v>
      </c>
    </row>
    <row r="8" spans="1:9" s="2" customFormat="1" ht="27.75" customHeight="1" thickBot="1" x14ac:dyDescent="0.3">
      <c r="A8" s="47" t="s">
        <v>42</v>
      </c>
      <c r="B8" s="46">
        <f t="shared" si="0"/>
        <v>2</v>
      </c>
      <c r="C8" s="46" t="s">
        <v>60</v>
      </c>
      <c r="D8" s="46" t="s">
        <v>20</v>
      </c>
      <c r="E8" s="50">
        <v>10</v>
      </c>
      <c r="F8" s="50">
        <v>9</v>
      </c>
      <c r="G8" s="50">
        <v>4</v>
      </c>
      <c r="H8" s="51">
        <v>5</v>
      </c>
      <c r="I8" s="51">
        <f t="shared" si="1"/>
        <v>28</v>
      </c>
    </row>
    <row r="9" spans="1:9" s="2" customFormat="1" ht="27.75" customHeight="1" thickBot="1" x14ac:dyDescent="0.3">
      <c r="A9" s="47" t="s">
        <v>43</v>
      </c>
      <c r="B9" s="46">
        <f t="shared" si="0"/>
        <v>6</v>
      </c>
      <c r="C9" s="46" t="s">
        <v>61</v>
      </c>
      <c r="D9" s="46" t="s">
        <v>20</v>
      </c>
      <c r="E9" s="50"/>
      <c r="F9" s="50"/>
      <c r="G9" s="50"/>
      <c r="H9" s="51"/>
      <c r="I9" s="51">
        <f t="shared" si="1"/>
        <v>0</v>
      </c>
    </row>
    <row r="10" spans="1:9" s="2" customFormat="1" ht="27.75" customHeight="1" thickBot="1" x14ac:dyDescent="0.3">
      <c r="A10" s="47" t="s">
        <v>44</v>
      </c>
      <c r="B10" s="46">
        <f t="shared" si="0"/>
        <v>6</v>
      </c>
      <c r="C10" s="46" t="s">
        <v>63</v>
      </c>
      <c r="D10" s="46" t="s">
        <v>20</v>
      </c>
      <c r="E10" s="50"/>
      <c r="F10" s="50"/>
      <c r="G10" s="50"/>
      <c r="H10" s="51"/>
      <c r="I10" s="51">
        <f t="shared" si="1"/>
        <v>0</v>
      </c>
    </row>
    <row r="11" spans="1:9" s="2" customFormat="1" ht="27.75" customHeight="1" thickBot="1" x14ac:dyDescent="0.3">
      <c r="A11" s="47" t="s">
        <v>45</v>
      </c>
      <c r="B11" s="46">
        <f t="shared" si="0"/>
        <v>6</v>
      </c>
      <c r="C11" s="46" t="s">
        <v>65</v>
      </c>
      <c r="D11" s="46" t="s">
        <v>20</v>
      </c>
      <c r="E11" s="50"/>
      <c r="F11" s="50"/>
      <c r="G11" s="50"/>
      <c r="H11" s="51"/>
      <c r="I11" s="51">
        <f t="shared" si="1"/>
        <v>0</v>
      </c>
    </row>
    <row r="12" spans="1:9" s="2" customFormat="1" ht="27.75" customHeight="1" thickBot="1" x14ac:dyDescent="0.3">
      <c r="A12" s="47" t="s">
        <v>46</v>
      </c>
      <c r="B12" s="46">
        <f t="shared" si="0"/>
        <v>6</v>
      </c>
      <c r="C12" s="46" t="s">
        <v>68</v>
      </c>
      <c r="D12" s="46" t="s">
        <v>19</v>
      </c>
      <c r="E12" s="50"/>
      <c r="F12" s="50"/>
      <c r="G12" s="50"/>
      <c r="H12" s="51"/>
      <c r="I12" s="51">
        <f t="shared" si="1"/>
        <v>0</v>
      </c>
    </row>
    <row r="13" spans="1:9" s="2" customFormat="1" ht="27.75" customHeight="1" thickBot="1" x14ac:dyDescent="0.3">
      <c r="A13" s="47" t="s">
        <v>47</v>
      </c>
      <c r="B13" s="46">
        <f t="shared" si="0"/>
        <v>6</v>
      </c>
      <c r="C13" s="46" t="s">
        <v>70</v>
      </c>
      <c r="D13" s="46" t="s">
        <v>19</v>
      </c>
      <c r="E13" s="50"/>
      <c r="F13" s="50"/>
      <c r="G13" s="50"/>
      <c r="H13" s="51"/>
      <c r="I13" s="51">
        <f t="shared" si="1"/>
        <v>0</v>
      </c>
    </row>
    <row r="14" spans="1:9" s="2" customFormat="1" ht="27.75" customHeight="1" thickBot="1" x14ac:dyDescent="0.3">
      <c r="A14" s="47" t="s">
        <v>48</v>
      </c>
      <c r="B14" s="46">
        <f t="shared" si="0"/>
        <v>6</v>
      </c>
      <c r="C14" s="46" t="s">
        <v>72</v>
      </c>
      <c r="D14" s="46" t="s">
        <v>19</v>
      </c>
      <c r="E14" s="50"/>
      <c r="F14" s="50"/>
      <c r="G14" s="50"/>
      <c r="H14" s="51"/>
      <c r="I14" s="51">
        <f t="shared" si="1"/>
        <v>0</v>
      </c>
    </row>
    <row r="15" spans="1:9" s="2" customFormat="1" ht="27.75" customHeight="1" thickBot="1" x14ac:dyDescent="0.3">
      <c r="A15" s="47" t="s">
        <v>49</v>
      </c>
      <c r="B15" s="46">
        <f t="shared" si="0"/>
        <v>6</v>
      </c>
      <c r="C15" s="46" t="s">
        <v>74</v>
      </c>
      <c r="D15" s="46" t="s">
        <v>19</v>
      </c>
      <c r="E15" s="50"/>
      <c r="F15" s="50"/>
      <c r="G15" s="50"/>
      <c r="H15" s="51"/>
      <c r="I15" s="51">
        <f t="shared" si="1"/>
        <v>0</v>
      </c>
    </row>
    <row r="16" spans="1:9" s="2" customFormat="1" ht="27.75" customHeight="1" thickBot="1" x14ac:dyDescent="0.3">
      <c r="A16" s="47" t="s">
        <v>50</v>
      </c>
      <c r="B16" s="46">
        <f t="shared" si="0"/>
        <v>6</v>
      </c>
      <c r="C16" s="46" t="s">
        <v>75</v>
      </c>
      <c r="D16" s="46" t="s">
        <v>19</v>
      </c>
      <c r="E16" s="50"/>
      <c r="F16" s="50"/>
      <c r="G16" s="50"/>
      <c r="H16" s="51"/>
      <c r="I16" s="51">
        <f t="shared" si="1"/>
        <v>0</v>
      </c>
    </row>
    <row r="17" spans="1:9" s="2" customFormat="1" ht="27.75" customHeight="1" thickBot="1" x14ac:dyDescent="0.3">
      <c r="A17" s="47" t="s">
        <v>51</v>
      </c>
      <c r="B17" s="46">
        <f t="shared" si="0"/>
        <v>6</v>
      </c>
      <c r="C17" s="46" t="s">
        <v>76</v>
      </c>
      <c r="D17" s="46" t="s">
        <v>19</v>
      </c>
      <c r="E17" s="50"/>
      <c r="F17" s="50"/>
      <c r="G17" s="50"/>
      <c r="H17" s="51"/>
      <c r="I17" s="51">
        <f t="shared" si="1"/>
        <v>0</v>
      </c>
    </row>
    <row r="18" spans="1:9" s="2" customFormat="1" ht="27.75" customHeight="1" thickBot="1" x14ac:dyDescent="0.3">
      <c r="A18" s="47" t="s">
        <v>52</v>
      </c>
      <c r="B18" s="46">
        <f t="shared" si="0"/>
        <v>6</v>
      </c>
      <c r="C18" s="46" t="s">
        <v>77</v>
      </c>
      <c r="D18" s="46" t="s">
        <v>19</v>
      </c>
      <c r="E18" s="50"/>
      <c r="F18" s="50"/>
      <c r="G18" s="50"/>
      <c r="H18" s="51"/>
      <c r="I18" s="51">
        <f t="shared" si="1"/>
        <v>0</v>
      </c>
    </row>
    <row r="19" spans="1:9" s="2" customFormat="1" ht="27.75" customHeight="1" thickBot="1" x14ac:dyDescent="0.3">
      <c r="A19" s="47" t="s">
        <v>53</v>
      </c>
      <c r="B19" s="46">
        <f t="shared" si="0"/>
        <v>6</v>
      </c>
      <c r="C19" s="46" t="s">
        <v>78</v>
      </c>
      <c r="D19" s="46" t="s">
        <v>19</v>
      </c>
      <c r="E19" s="50"/>
      <c r="F19" s="50"/>
      <c r="G19" s="50"/>
      <c r="H19" s="51"/>
      <c r="I19" s="51">
        <f t="shared" si="1"/>
        <v>0</v>
      </c>
    </row>
    <row r="20" spans="1:9" s="2" customFormat="1" ht="27.75" customHeight="1" thickBot="1" x14ac:dyDescent="0.3">
      <c r="A20" s="47" t="s">
        <v>54</v>
      </c>
      <c r="B20" s="46">
        <f t="shared" si="0"/>
        <v>6</v>
      </c>
      <c r="C20" s="46" t="s">
        <v>79</v>
      </c>
      <c r="D20" s="46" t="s">
        <v>19</v>
      </c>
      <c r="E20" s="50"/>
      <c r="F20" s="50"/>
      <c r="G20" s="50"/>
      <c r="H20" s="51"/>
      <c r="I20" s="51">
        <f t="shared" si="1"/>
        <v>0</v>
      </c>
    </row>
    <row r="21" spans="1:9" s="2" customFormat="1" ht="27.75" customHeight="1" thickBot="1" x14ac:dyDescent="0.3">
      <c r="A21" s="47" t="s">
        <v>55</v>
      </c>
      <c r="B21" s="46">
        <f t="shared" si="0"/>
        <v>6</v>
      </c>
      <c r="C21" s="46" t="s">
        <v>80</v>
      </c>
      <c r="D21" s="46" t="s">
        <v>19</v>
      </c>
      <c r="E21" s="50"/>
      <c r="F21" s="50"/>
      <c r="G21" s="50"/>
      <c r="H21" s="51"/>
      <c r="I21" s="51">
        <f t="shared" si="1"/>
        <v>0</v>
      </c>
    </row>
    <row r="22" spans="1:9" s="2" customFormat="1" ht="27.75" customHeight="1" thickBot="1" x14ac:dyDescent="0.3">
      <c r="A22" s="47" t="s">
        <v>56</v>
      </c>
      <c r="B22" s="46">
        <f t="shared" si="0"/>
        <v>6</v>
      </c>
      <c r="C22" s="46" t="s">
        <v>82</v>
      </c>
      <c r="D22" s="46" t="s">
        <v>19</v>
      </c>
      <c r="E22" s="50"/>
      <c r="F22" s="50"/>
      <c r="G22" s="50"/>
      <c r="H22" s="51"/>
      <c r="I22" s="51">
        <f t="shared" si="1"/>
        <v>0</v>
      </c>
    </row>
    <row r="23" spans="1:9" s="2" customFormat="1" ht="27.75" customHeight="1" thickBot="1" x14ac:dyDescent="0.3">
      <c r="A23" s="47" t="s">
        <v>57</v>
      </c>
      <c r="B23" s="46">
        <f t="shared" si="0"/>
        <v>6</v>
      </c>
      <c r="C23" s="46" t="s">
        <v>83</v>
      </c>
      <c r="D23" s="46" t="s">
        <v>19</v>
      </c>
      <c r="E23" s="50"/>
      <c r="F23" s="50"/>
      <c r="G23" s="50"/>
      <c r="H23" s="51"/>
      <c r="I23" s="51">
        <f t="shared" si="1"/>
        <v>0</v>
      </c>
    </row>
    <row r="24" spans="1:9" s="2" customFormat="1" ht="27.75" customHeight="1" thickBot="1" x14ac:dyDescent="0.3">
      <c r="A24" s="47" t="s">
        <v>84</v>
      </c>
      <c r="B24" s="46">
        <f t="shared" si="0"/>
        <v>6</v>
      </c>
      <c r="C24" s="46" t="s">
        <v>94</v>
      </c>
      <c r="D24" s="46" t="s">
        <v>19</v>
      </c>
      <c r="E24" s="50"/>
      <c r="F24" s="50"/>
      <c r="G24" s="50"/>
      <c r="H24" s="51"/>
      <c r="I24" s="51">
        <f t="shared" si="1"/>
        <v>0</v>
      </c>
    </row>
    <row r="25" spans="1:9" s="2" customFormat="1" ht="27.75" customHeight="1" thickBot="1" x14ac:dyDescent="0.3">
      <c r="A25" s="47" t="s">
        <v>85</v>
      </c>
      <c r="B25" s="46">
        <f t="shared" si="0"/>
        <v>6</v>
      </c>
      <c r="C25" s="46" t="s">
        <v>95</v>
      </c>
      <c r="D25" s="46" t="s">
        <v>32</v>
      </c>
      <c r="E25" s="50"/>
      <c r="F25" s="50"/>
      <c r="G25" s="50"/>
      <c r="H25" s="51"/>
      <c r="I25" s="51">
        <f t="shared" si="1"/>
        <v>0</v>
      </c>
    </row>
    <row r="26" spans="1:9" s="2" customFormat="1" ht="27.75" customHeight="1" thickBot="1" x14ac:dyDescent="0.3">
      <c r="A26" s="47" t="s">
        <v>86</v>
      </c>
      <c r="B26" s="46">
        <f t="shared" si="0"/>
        <v>6</v>
      </c>
      <c r="C26" s="46" t="s">
        <v>96</v>
      </c>
      <c r="D26" s="46" t="s">
        <v>32</v>
      </c>
      <c r="E26" s="50"/>
      <c r="F26" s="50"/>
      <c r="G26" s="50"/>
      <c r="H26" s="51"/>
      <c r="I26" s="51">
        <f t="shared" si="1"/>
        <v>0</v>
      </c>
    </row>
    <row r="27" spans="1:9" s="2" customFormat="1" ht="27.75" customHeight="1" thickBot="1" x14ac:dyDescent="0.3">
      <c r="A27" s="47" t="s">
        <v>87</v>
      </c>
      <c r="B27" s="46">
        <f t="shared" si="0"/>
        <v>6</v>
      </c>
      <c r="C27" s="46" t="s">
        <v>97</v>
      </c>
      <c r="D27" s="46" t="s">
        <v>32</v>
      </c>
      <c r="E27" s="50"/>
      <c r="F27" s="50"/>
      <c r="G27" s="50"/>
      <c r="H27" s="51"/>
      <c r="I27" s="51">
        <f t="shared" si="1"/>
        <v>0</v>
      </c>
    </row>
    <row r="28" spans="1:9" s="2" customFormat="1" ht="27.75" customHeight="1" thickBot="1" x14ac:dyDescent="0.3">
      <c r="A28" s="47" t="s">
        <v>88</v>
      </c>
      <c r="B28" s="46">
        <f t="shared" si="0"/>
        <v>6</v>
      </c>
      <c r="C28" s="46" t="s">
        <v>98</v>
      </c>
      <c r="D28" s="46" t="s">
        <v>32</v>
      </c>
      <c r="E28" s="50"/>
      <c r="F28" s="50"/>
      <c r="G28" s="50"/>
      <c r="H28" s="51"/>
      <c r="I28" s="51">
        <f t="shared" si="1"/>
        <v>0</v>
      </c>
    </row>
    <row r="29" spans="1:9" s="2" customFormat="1" ht="27.75" customHeight="1" thickBot="1" x14ac:dyDescent="0.3">
      <c r="A29" s="47" t="s">
        <v>89</v>
      </c>
      <c r="B29" s="46">
        <f t="shared" si="0"/>
        <v>6</v>
      </c>
      <c r="C29" s="46" t="s">
        <v>99</v>
      </c>
      <c r="D29" s="46" t="s">
        <v>32</v>
      </c>
      <c r="E29" s="50"/>
      <c r="F29" s="50"/>
      <c r="G29" s="50"/>
      <c r="H29" s="51"/>
      <c r="I29" s="51">
        <f t="shared" si="1"/>
        <v>0</v>
      </c>
    </row>
    <row r="30" spans="1:9" s="2" customFormat="1" ht="27.75" customHeight="1" thickBot="1" x14ac:dyDescent="0.3">
      <c r="A30" s="47" t="s">
        <v>90</v>
      </c>
      <c r="B30" s="46">
        <f t="shared" si="0"/>
        <v>6</v>
      </c>
      <c r="C30" s="46" t="s">
        <v>106</v>
      </c>
      <c r="D30" s="46" t="s">
        <v>32</v>
      </c>
      <c r="E30" s="50"/>
      <c r="F30" s="50"/>
      <c r="G30" s="50"/>
      <c r="H30" s="51"/>
      <c r="I30" s="51">
        <f t="shared" si="1"/>
        <v>0</v>
      </c>
    </row>
    <row r="31" spans="1:9" s="2" customFormat="1" ht="27.75" customHeight="1" thickBot="1" x14ac:dyDescent="0.3">
      <c r="A31" s="47" t="s">
        <v>91</v>
      </c>
      <c r="B31" s="46">
        <f t="shared" si="0"/>
        <v>6</v>
      </c>
      <c r="C31" s="46" t="s">
        <v>122</v>
      </c>
      <c r="D31" s="46" t="s">
        <v>32</v>
      </c>
      <c r="E31" s="50"/>
      <c r="F31" s="50"/>
      <c r="G31" s="50"/>
      <c r="H31" s="51"/>
      <c r="I31" s="51"/>
    </row>
    <row r="32" spans="1:9" s="2" customFormat="1" ht="27.75" customHeight="1" thickBot="1" x14ac:dyDescent="0.3">
      <c r="A32" s="47" t="s">
        <v>92</v>
      </c>
      <c r="B32" s="46">
        <f t="shared" si="0"/>
        <v>6</v>
      </c>
      <c r="C32" s="46" t="s">
        <v>100</v>
      </c>
      <c r="D32" s="46" t="s">
        <v>32</v>
      </c>
      <c r="E32" s="50"/>
      <c r="F32" s="50"/>
      <c r="G32" s="50"/>
      <c r="H32" s="51"/>
      <c r="I32" s="51">
        <f t="shared" si="1"/>
        <v>0</v>
      </c>
    </row>
    <row r="33" spans="1:9" s="2" customFormat="1" ht="27.75" customHeight="1" thickBot="1" x14ac:dyDescent="0.3">
      <c r="A33" s="47" t="s">
        <v>93</v>
      </c>
      <c r="B33" s="46">
        <f t="shared" si="0"/>
        <v>6</v>
      </c>
      <c r="C33" s="46" t="s">
        <v>101</v>
      </c>
      <c r="D33" s="46" t="s">
        <v>32</v>
      </c>
      <c r="E33" s="50"/>
      <c r="F33" s="50"/>
      <c r="G33" s="50"/>
      <c r="H33" s="51"/>
      <c r="I33" s="51">
        <f t="shared" si="1"/>
        <v>0</v>
      </c>
    </row>
    <row r="34" spans="1:9" s="2" customFormat="1" ht="27.75" customHeight="1" thickBot="1" x14ac:dyDescent="0.3">
      <c r="A34" s="47" t="s">
        <v>105</v>
      </c>
      <c r="B34" s="46">
        <f t="shared" si="0"/>
        <v>6</v>
      </c>
      <c r="C34" s="46" t="s">
        <v>102</v>
      </c>
      <c r="D34" s="46" t="s">
        <v>32</v>
      </c>
      <c r="E34" s="50"/>
      <c r="F34" s="50"/>
      <c r="G34" s="50"/>
      <c r="H34" s="51"/>
      <c r="I34" s="51">
        <f t="shared" si="1"/>
        <v>0</v>
      </c>
    </row>
    <row r="35" spans="1:9" s="2" customFormat="1" ht="27.75" customHeight="1" thickBot="1" x14ac:dyDescent="0.3">
      <c r="A35" s="47" t="s">
        <v>121</v>
      </c>
      <c r="B35" s="46">
        <f t="shared" si="0"/>
        <v>6</v>
      </c>
      <c r="C35" s="46" t="s">
        <v>103</v>
      </c>
      <c r="D35" s="46" t="s">
        <v>32</v>
      </c>
      <c r="E35" s="50"/>
      <c r="F35" s="50"/>
      <c r="G35" s="50"/>
      <c r="H35" s="51"/>
      <c r="I35" s="51">
        <f t="shared" si="1"/>
        <v>0</v>
      </c>
    </row>
    <row r="40" spans="1:9" customFormat="1" x14ac:dyDescent="0.25">
      <c r="A40" s="38"/>
      <c r="B40" s="38"/>
      <c r="C40" s="39"/>
      <c r="D40" s="39"/>
      <c r="E40" s="39"/>
      <c r="F40" s="39"/>
      <c r="G40" s="39"/>
      <c r="H40" s="39"/>
      <c r="I40" s="39"/>
    </row>
    <row r="41" spans="1:9" customFormat="1" x14ac:dyDescent="0.25">
      <c r="A41" s="38"/>
      <c r="B41" s="38"/>
      <c r="C41" s="39"/>
      <c r="D41" s="39"/>
      <c r="E41" s="39"/>
      <c r="F41" s="39"/>
      <c r="G41" s="39"/>
      <c r="H41" s="39"/>
      <c r="I41" s="39"/>
    </row>
    <row r="42" spans="1:9" customFormat="1" x14ac:dyDescent="0.25">
      <c r="A42" s="38"/>
      <c r="B42" s="38"/>
      <c r="C42" s="39"/>
      <c r="D42" s="39"/>
      <c r="E42" s="39"/>
      <c r="F42" s="39"/>
      <c r="G42" s="39"/>
      <c r="H42" s="39"/>
      <c r="I42" s="39"/>
    </row>
    <row r="43" spans="1:9" customFormat="1" x14ac:dyDescent="0.25">
      <c r="A43" s="38"/>
      <c r="B43" s="38"/>
      <c r="C43" s="39"/>
      <c r="D43" s="39"/>
      <c r="E43" s="39"/>
      <c r="F43" s="39"/>
      <c r="G43" s="39"/>
      <c r="H43" s="39"/>
      <c r="I43" s="39"/>
    </row>
    <row r="44" spans="1:9" customFormat="1" x14ac:dyDescent="0.25">
      <c r="A44" s="38"/>
      <c r="B44" s="38"/>
      <c r="C44" s="39"/>
      <c r="D44" s="39"/>
      <c r="E44" s="39"/>
      <c r="F44" s="39"/>
      <c r="G44" s="39"/>
      <c r="H44" s="39"/>
      <c r="I44" s="39"/>
    </row>
    <row r="45" spans="1:9" customFormat="1" x14ac:dyDescent="0.25">
      <c r="A45" s="38"/>
      <c r="B45" s="38"/>
      <c r="C45" s="39"/>
      <c r="D45" s="39"/>
      <c r="E45" s="39"/>
      <c r="F45" s="39"/>
      <c r="G45" s="39"/>
      <c r="H45" s="39"/>
      <c r="I45" s="39"/>
    </row>
    <row r="46" spans="1:9" customFormat="1" x14ac:dyDescent="0.25">
      <c r="A46" s="38"/>
      <c r="B46" s="38"/>
      <c r="C46" s="39"/>
      <c r="D46" s="39"/>
      <c r="E46" s="39"/>
      <c r="F46" s="39"/>
      <c r="G46" s="39"/>
      <c r="H46" s="39"/>
      <c r="I46" s="39"/>
    </row>
    <row r="47" spans="1:9" customFormat="1" x14ac:dyDescent="0.25">
      <c r="A47" s="38"/>
      <c r="B47" s="38"/>
      <c r="C47" s="39"/>
      <c r="D47" s="39"/>
      <c r="E47" s="39"/>
      <c r="F47" s="39"/>
      <c r="G47" s="39"/>
      <c r="H47" s="39"/>
      <c r="I47" s="39"/>
    </row>
    <row r="48" spans="1:9" customFormat="1" x14ac:dyDescent="0.25">
      <c r="A48" s="38"/>
      <c r="B48" s="38"/>
      <c r="C48" s="39"/>
      <c r="D48" s="39"/>
      <c r="E48" s="39"/>
      <c r="F48" s="39"/>
      <c r="G48" s="39"/>
      <c r="H48" s="39"/>
      <c r="I48" s="39"/>
    </row>
    <row r="49" spans="1:9" customFormat="1" x14ac:dyDescent="0.25">
      <c r="A49" s="38"/>
      <c r="B49" s="38"/>
      <c r="C49" s="39"/>
      <c r="D49" s="39"/>
      <c r="E49" s="39"/>
      <c r="F49" s="39"/>
      <c r="G49" s="39"/>
      <c r="H49" s="39"/>
      <c r="I49" s="39"/>
    </row>
    <row r="50" spans="1:9" customFormat="1" x14ac:dyDescent="0.25">
      <c r="A50" s="38"/>
      <c r="B50" s="38"/>
      <c r="C50" s="39"/>
      <c r="D50" s="39"/>
      <c r="E50" s="39"/>
      <c r="F50" s="39"/>
      <c r="G50" s="39"/>
      <c r="H50" s="39"/>
      <c r="I50" s="39"/>
    </row>
    <row r="51" spans="1:9" customFormat="1" x14ac:dyDescent="0.25">
      <c r="A51" s="38"/>
      <c r="B51" s="38"/>
      <c r="C51" s="39"/>
      <c r="D51" s="39"/>
      <c r="E51" s="39"/>
      <c r="F51" s="39"/>
      <c r="G51" s="39"/>
      <c r="H51" s="39"/>
      <c r="I51" s="39"/>
    </row>
  </sheetData>
  <mergeCells count="2">
    <mergeCell ref="E1:I1"/>
    <mergeCell ref="A1:B1"/>
  </mergeCells>
  <phoneticPr fontId="0" type="noConversion"/>
  <conditionalFormatting sqref="B4:B35">
    <cfRule type="duplicateValues" dxfId="1" priority="1"/>
  </conditionalFormatting>
  <dataValidations xWindow="469" yWindow="419" count="3">
    <dataValidation type="whole" showInputMessage="1" showErrorMessage="1" errorTitle="Correction Needed " error="This cell contains a formula and can not be changed.  This cell can not toal more than 70 total points.  " sqref="I4:I35">
      <formula1>0</formula1>
      <formula2>30</formula2>
    </dataValidation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E4:F35">
      <formula1>0</formula1>
      <formula2>10</formula2>
    </dataValidation>
    <dataValidation type="decimal" allowBlank="1" showInputMessage="1" showErrorMessage="1" errorTitle="Enter Rubric Value" error="Enter number between 0-5" promptTitle="Enter Rubric Value (0-5)" prompt="5 Strong Evidence_x000a_2-4 Adequate Evidence_x000a_0-1 Limited Evidence" sqref="G4:H35">
      <formula1>0</formula1>
      <formula2>5</formula2>
    </dataValidation>
  </dataValidations>
  <hyperlinks>
    <hyperlink ref="E1:I1" r:id="rId1" display="CLICK HERE FOR RUBRIC"/>
  </hyperlinks>
  <pageMargins left="0.38" right="0.25" top="0.5" bottom="0.2" header="0.25" footer="0"/>
  <pageSetup scale="72" fitToHeight="0" orientation="portrait" r:id="rId2"/>
  <headerFooter alignWithMargins="0">
    <oddHeader>&amp;C&amp;"Times New Roman,Bold"&amp;14 Fall 2015 Instructional Equipment Requests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workbookViewId="0">
      <selection sqref="A1:B1"/>
    </sheetView>
  </sheetViews>
  <sheetFormatPr defaultRowHeight="15" x14ac:dyDescent="0.25"/>
  <cols>
    <col min="1" max="1" width="7.5703125" style="23" customWidth="1"/>
    <col min="2" max="2" width="39.28515625" style="23" bestFit="1" customWidth="1"/>
    <col min="3" max="9" width="30.42578125" style="23" customWidth="1"/>
    <col min="10" max="16384" width="9.140625" style="23"/>
  </cols>
  <sheetData>
    <row r="1" spans="1:4" ht="22.5" x14ac:dyDescent="0.3">
      <c r="A1" s="66" t="s">
        <v>30</v>
      </c>
      <c r="B1" s="66"/>
    </row>
    <row r="3" spans="1:4" x14ac:dyDescent="0.25">
      <c r="A3" s="25" t="s">
        <v>28</v>
      </c>
      <c r="B3" s="25" t="s">
        <v>5</v>
      </c>
      <c r="C3" s="25" t="s">
        <v>23</v>
      </c>
      <c r="D3" s="28" t="s">
        <v>31</v>
      </c>
    </row>
    <row r="4" spans="1:4" x14ac:dyDescent="0.25">
      <c r="A4" s="31" t="s">
        <v>38</v>
      </c>
      <c r="B4" s="31" t="s">
        <v>35</v>
      </c>
      <c r="C4" s="24"/>
      <c r="D4" s="27"/>
    </row>
    <row r="5" spans="1:4" x14ac:dyDescent="0.25">
      <c r="A5" s="31" t="s">
        <v>39</v>
      </c>
      <c r="B5" s="31" t="s">
        <v>36</v>
      </c>
      <c r="C5" s="24"/>
      <c r="D5" s="26"/>
    </row>
    <row r="6" spans="1:4" x14ac:dyDescent="0.25">
      <c r="A6" s="31" t="s">
        <v>40</v>
      </c>
      <c r="B6" s="31" t="s">
        <v>58</v>
      </c>
      <c r="C6" s="24"/>
      <c r="D6" s="27"/>
    </row>
    <row r="7" spans="1:4" x14ac:dyDescent="0.25">
      <c r="A7" s="31" t="s">
        <v>41</v>
      </c>
      <c r="B7" s="31" t="s">
        <v>59</v>
      </c>
      <c r="C7" s="24"/>
      <c r="D7" s="27"/>
    </row>
    <row r="8" spans="1:4" x14ac:dyDescent="0.25">
      <c r="A8" s="31" t="s">
        <v>42</v>
      </c>
      <c r="B8" s="31" t="s">
        <v>60</v>
      </c>
      <c r="C8" s="24"/>
      <c r="D8" s="27"/>
    </row>
    <row r="9" spans="1:4" x14ac:dyDescent="0.25">
      <c r="A9" s="31" t="s">
        <v>43</v>
      </c>
      <c r="B9" s="31" t="s">
        <v>61</v>
      </c>
      <c r="C9" s="24"/>
      <c r="D9" s="27"/>
    </row>
    <row r="10" spans="1:4" x14ac:dyDescent="0.25">
      <c r="A10" s="31" t="s">
        <v>44</v>
      </c>
      <c r="B10" s="31" t="s">
        <v>63</v>
      </c>
      <c r="C10" s="24"/>
      <c r="D10" s="26"/>
    </row>
    <row r="11" spans="1:4" x14ac:dyDescent="0.25">
      <c r="A11" s="31" t="s">
        <v>45</v>
      </c>
      <c r="B11" s="31" t="s">
        <v>65</v>
      </c>
      <c r="C11" s="24"/>
      <c r="D11" s="27"/>
    </row>
    <row r="12" spans="1:4" x14ac:dyDescent="0.25">
      <c r="A12" s="31" t="s">
        <v>46</v>
      </c>
      <c r="B12" s="31" t="s">
        <v>68</v>
      </c>
      <c r="C12" s="24"/>
      <c r="D12" s="27"/>
    </row>
    <row r="13" spans="1:4" x14ac:dyDescent="0.25">
      <c r="A13" s="31" t="s">
        <v>47</v>
      </c>
      <c r="B13" s="31" t="s">
        <v>70</v>
      </c>
      <c r="C13" s="24"/>
      <c r="D13" s="26"/>
    </row>
    <row r="14" spans="1:4" x14ac:dyDescent="0.25">
      <c r="A14" s="31" t="s">
        <v>48</v>
      </c>
      <c r="B14" s="31" t="s">
        <v>72</v>
      </c>
      <c r="C14" s="24"/>
      <c r="D14" s="26"/>
    </row>
    <row r="15" spans="1:4" x14ac:dyDescent="0.25">
      <c r="A15" s="31" t="s">
        <v>49</v>
      </c>
      <c r="B15" s="31" t="s">
        <v>74</v>
      </c>
      <c r="C15" s="24"/>
      <c r="D15" s="26"/>
    </row>
    <row r="16" spans="1:4" x14ac:dyDescent="0.25">
      <c r="A16" s="31" t="s">
        <v>50</v>
      </c>
      <c r="B16" s="31" t="s">
        <v>75</v>
      </c>
      <c r="C16" s="24"/>
      <c r="D16" s="26"/>
    </row>
    <row r="17" spans="1:4" x14ac:dyDescent="0.25">
      <c r="A17" s="31" t="s">
        <v>51</v>
      </c>
      <c r="B17" s="31" t="s">
        <v>76</v>
      </c>
      <c r="C17" s="24"/>
      <c r="D17" s="26"/>
    </row>
    <row r="18" spans="1:4" x14ac:dyDescent="0.25">
      <c r="A18" s="31" t="s">
        <v>52</v>
      </c>
      <c r="B18" s="31" t="s">
        <v>77</v>
      </c>
      <c r="C18" s="24"/>
      <c r="D18" s="26"/>
    </row>
    <row r="19" spans="1:4" x14ac:dyDescent="0.25">
      <c r="A19" s="31" t="s">
        <v>53</v>
      </c>
      <c r="B19" s="31" t="s">
        <v>78</v>
      </c>
      <c r="C19" s="24"/>
      <c r="D19" s="26"/>
    </row>
    <row r="20" spans="1:4" x14ac:dyDescent="0.25">
      <c r="A20" s="31" t="s">
        <v>54</v>
      </c>
      <c r="B20" s="31" t="s">
        <v>79</v>
      </c>
      <c r="C20" s="24"/>
      <c r="D20" s="26"/>
    </row>
    <row r="21" spans="1:4" x14ac:dyDescent="0.25">
      <c r="A21" s="31" t="s">
        <v>55</v>
      </c>
      <c r="B21" s="31" t="s">
        <v>80</v>
      </c>
      <c r="C21" s="24"/>
      <c r="D21" s="26"/>
    </row>
    <row r="22" spans="1:4" x14ac:dyDescent="0.25">
      <c r="A22" s="31" t="s">
        <v>56</v>
      </c>
      <c r="B22" s="31" t="s">
        <v>82</v>
      </c>
      <c r="C22" s="24"/>
      <c r="D22" s="26"/>
    </row>
    <row r="23" spans="1:4" x14ac:dyDescent="0.25">
      <c r="A23" s="31" t="s">
        <v>57</v>
      </c>
      <c r="B23" s="31" t="s">
        <v>83</v>
      </c>
      <c r="C23" s="24"/>
      <c r="D23" s="26"/>
    </row>
    <row r="24" spans="1:4" x14ac:dyDescent="0.25">
      <c r="A24" s="35" t="s">
        <v>84</v>
      </c>
      <c r="B24" s="35" t="s">
        <v>94</v>
      </c>
      <c r="C24" s="32"/>
      <c r="D24" s="26"/>
    </row>
    <row r="25" spans="1:4" x14ac:dyDescent="0.25">
      <c r="A25" s="35" t="s">
        <v>85</v>
      </c>
      <c r="B25" s="35" t="s">
        <v>95</v>
      </c>
      <c r="C25" s="32"/>
      <c r="D25" s="26"/>
    </row>
    <row r="26" spans="1:4" x14ac:dyDescent="0.25">
      <c r="A26" s="35" t="s">
        <v>86</v>
      </c>
      <c r="B26" s="35" t="s">
        <v>96</v>
      </c>
      <c r="C26" s="32"/>
      <c r="D26" s="26"/>
    </row>
    <row r="27" spans="1:4" x14ac:dyDescent="0.25">
      <c r="A27" s="35" t="s">
        <v>87</v>
      </c>
      <c r="B27" s="35" t="s">
        <v>97</v>
      </c>
      <c r="C27" s="32"/>
      <c r="D27" s="26"/>
    </row>
    <row r="28" spans="1:4" x14ac:dyDescent="0.25">
      <c r="A28" s="35" t="s">
        <v>88</v>
      </c>
      <c r="B28" s="35" t="s">
        <v>98</v>
      </c>
      <c r="C28" s="32"/>
      <c r="D28" s="26"/>
    </row>
    <row r="29" spans="1:4" x14ac:dyDescent="0.25">
      <c r="A29" s="35" t="s">
        <v>89</v>
      </c>
      <c r="B29" s="35" t="s">
        <v>99</v>
      </c>
      <c r="C29" s="32"/>
      <c r="D29" s="26"/>
    </row>
    <row r="30" spans="1:4" x14ac:dyDescent="0.25">
      <c r="A30" s="35" t="s">
        <v>90</v>
      </c>
      <c r="B30" s="35" t="s">
        <v>106</v>
      </c>
      <c r="C30" s="32"/>
      <c r="D30" s="26"/>
    </row>
    <row r="31" spans="1:4" x14ac:dyDescent="0.25">
      <c r="A31" s="31" t="s">
        <v>91</v>
      </c>
      <c r="B31" s="31" t="s">
        <v>122</v>
      </c>
      <c r="C31" s="32"/>
      <c r="D31" s="26"/>
    </row>
    <row r="32" spans="1:4" x14ac:dyDescent="0.25">
      <c r="A32" s="35" t="s">
        <v>92</v>
      </c>
      <c r="B32" s="35" t="s">
        <v>100</v>
      </c>
      <c r="C32" s="32"/>
      <c r="D32" s="26"/>
    </row>
    <row r="33" spans="1:4" x14ac:dyDescent="0.25">
      <c r="A33" s="35" t="s">
        <v>93</v>
      </c>
      <c r="B33" s="35" t="s">
        <v>101</v>
      </c>
      <c r="C33" s="32"/>
      <c r="D33" s="26"/>
    </row>
    <row r="34" spans="1:4" x14ac:dyDescent="0.25">
      <c r="A34" s="35" t="s">
        <v>105</v>
      </c>
      <c r="B34" s="35" t="s">
        <v>102</v>
      </c>
      <c r="C34" s="32"/>
      <c r="D34" s="26"/>
    </row>
    <row r="35" spans="1:4" x14ac:dyDescent="0.25">
      <c r="A35" s="35" t="s">
        <v>121</v>
      </c>
      <c r="B35" s="35" t="s">
        <v>103</v>
      </c>
      <c r="C35" s="32"/>
      <c r="D35" s="26"/>
    </row>
    <row r="36" spans="1:4" x14ac:dyDescent="0.25">
      <c r="A36" s="33" t="s">
        <v>2</v>
      </c>
      <c r="B36" s="33">
        <f>SUBTOTAL(103,Table134[Description])</f>
        <v>32</v>
      </c>
      <c r="C36" s="33">
        <f>COUNTIF(Table134[Completed],"=Yes")</f>
        <v>0</v>
      </c>
      <c r="D36" s="33"/>
    </row>
  </sheetData>
  <mergeCells count="1">
    <mergeCell ref="A1:B1"/>
  </mergeCells>
  <conditionalFormatting sqref="C4:C35">
    <cfRule type="containsText" dxfId="0" priority="1" operator="containsText" text="Yes">
      <formula>NOT(ISERROR(SEARCH("Yes",C4)))</formula>
    </cfRule>
  </conditionalFormatting>
  <pageMargins left="0.7" right="0.7" top="0.75" bottom="0.75" header="0.3" footer="0.3"/>
  <pageSetup scale="94" fitToWidth="0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Layout" topLeftCell="A19" zoomScale="90" zoomScaleSheetLayoutView="89" zoomScalePageLayoutView="90" workbookViewId="0">
      <selection activeCell="Q7" sqref="Q7"/>
    </sheetView>
  </sheetViews>
  <sheetFormatPr defaultColWidth="9.140625" defaultRowHeight="14.25" x14ac:dyDescent="0.2"/>
  <cols>
    <col min="1" max="1" width="8.140625" style="20" customWidth="1"/>
    <col min="2" max="2" width="58.42578125" style="20" customWidth="1"/>
    <col min="3" max="3" width="10.7109375" style="20" customWidth="1"/>
    <col min="4" max="4" width="13.28515625" style="20" customWidth="1"/>
    <col min="5" max="5" width="3.5703125" style="20" customWidth="1"/>
    <col min="6" max="6" width="4.28515625" style="20" customWidth="1"/>
    <col min="7" max="7" width="4" style="20" customWidth="1"/>
    <col min="8" max="8" width="3.85546875" style="20" customWidth="1"/>
    <col min="9" max="9" width="4.140625" style="20" customWidth="1"/>
    <col min="10" max="10" width="4" style="20" customWidth="1"/>
    <col min="11" max="11" width="4.42578125" style="20" customWidth="1"/>
    <col min="12" max="12" width="4.140625" style="20" customWidth="1"/>
    <col min="13" max="14" width="4.28515625" style="20" customWidth="1"/>
    <col min="15" max="15" width="5.28515625" style="20" customWidth="1"/>
    <col min="16" max="16" width="6" style="5" customWidth="1"/>
    <col min="17" max="17" width="11" style="22" customWidth="1"/>
    <col min="18" max="19" width="9.140625" style="18" customWidth="1"/>
    <col min="20" max="21" width="9.140625" style="20"/>
    <col min="22" max="16384" width="9.140625" style="1"/>
  </cols>
  <sheetData>
    <row r="1" spans="1:21" s="3" customFormat="1" ht="63.75" customHeight="1" x14ac:dyDescent="0.25">
      <c r="A1" s="10" t="s">
        <v>0</v>
      </c>
      <c r="B1" s="11" t="s">
        <v>6</v>
      </c>
      <c r="C1" s="6"/>
      <c r="D1" s="6" t="s">
        <v>3</v>
      </c>
      <c r="E1" s="14" t="s">
        <v>8</v>
      </c>
      <c r="F1" s="14" t="s">
        <v>9</v>
      </c>
      <c r="G1" s="14" t="s">
        <v>10</v>
      </c>
      <c r="H1" s="14" t="s">
        <v>11</v>
      </c>
      <c r="I1" s="14" t="s">
        <v>17</v>
      </c>
      <c r="J1" s="14" t="s">
        <v>12</v>
      </c>
      <c r="K1" s="14" t="s">
        <v>13</v>
      </c>
      <c r="L1" s="14" t="s">
        <v>18</v>
      </c>
      <c r="M1" s="14" t="s">
        <v>14</v>
      </c>
      <c r="N1" s="14" t="s">
        <v>15</v>
      </c>
      <c r="O1" s="14" t="s">
        <v>16</v>
      </c>
      <c r="P1" s="12">
        <v>330</v>
      </c>
      <c r="Q1" s="16">
        <v>330</v>
      </c>
      <c r="R1" s="17" t="s">
        <v>4</v>
      </c>
      <c r="S1" s="18"/>
      <c r="T1" s="19"/>
      <c r="U1" s="19"/>
    </row>
    <row r="2" spans="1:21" s="4" customFormat="1" ht="18" customHeight="1" x14ac:dyDescent="0.25">
      <c r="A2" s="30" t="s">
        <v>38</v>
      </c>
      <c r="B2" s="30" t="s">
        <v>35</v>
      </c>
      <c r="C2" s="8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>
        <f>SUM(P2/Q1)</f>
        <v>0</v>
      </c>
      <c r="R2" s="9"/>
      <c r="S2" s="9"/>
    </row>
    <row r="3" spans="1:21" s="15" customFormat="1" ht="18" customHeight="1" x14ac:dyDescent="0.25">
      <c r="A3" s="29" t="s">
        <v>39</v>
      </c>
      <c r="B3" s="29" t="s">
        <v>36</v>
      </c>
      <c r="C3" s="8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"/>
      <c r="Q3" s="13">
        <f>SUM(P3/Q1)</f>
        <v>0</v>
      </c>
      <c r="R3" s="9"/>
      <c r="S3" s="9"/>
      <c r="T3" s="4"/>
      <c r="U3" s="4"/>
    </row>
    <row r="4" spans="1:21" s="15" customFormat="1" ht="18" customHeight="1" x14ac:dyDescent="0.25">
      <c r="A4" s="30" t="s">
        <v>40</v>
      </c>
      <c r="B4" s="30" t="s">
        <v>58</v>
      </c>
      <c r="C4" s="8"/>
      <c r="D4" s="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3">
        <f>SUM(P4/Q1)</f>
        <v>0</v>
      </c>
      <c r="R4" s="9"/>
      <c r="S4" s="9"/>
      <c r="T4" s="4"/>
      <c r="U4" s="4"/>
    </row>
    <row r="5" spans="1:21" s="15" customFormat="1" ht="18" customHeight="1" x14ac:dyDescent="0.25">
      <c r="A5" s="29" t="s">
        <v>41</v>
      </c>
      <c r="B5" s="29" t="s">
        <v>59</v>
      </c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4"/>
      <c r="Q5" s="13">
        <f>SUM(P5/Q1)</f>
        <v>0</v>
      </c>
      <c r="R5" s="9"/>
      <c r="S5" s="9"/>
      <c r="T5" s="4"/>
      <c r="U5" s="4"/>
    </row>
    <row r="6" spans="1:21" s="15" customFormat="1" ht="18" customHeight="1" x14ac:dyDescent="0.25">
      <c r="A6" s="30" t="s">
        <v>42</v>
      </c>
      <c r="B6" s="30" t="s">
        <v>60</v>
      </c>
      <c r="C6" s="8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4"/>
      <c r="Q6" s="13">
        <f>SUM(P6/Q1)</f>
        <v>0</v>
      </c>
      <c r="R6" s="9"/>
      <c r="S6" s="9"/>
      <c r="T6" s="4"/>
      <c r="U6" s="4"/>
    </row>
    <row r="7" spans="1:21" s="4" customFormat="1" ht="18" customHeight="1" x14ac:dyDescent="0.25">
      <c r="A7" s="29" t="s">
        <v>43</v>
      </c>
      <c r="B7" s="29" t="s">
        <v>61</v>
      </c>
      <c r="C7" s="8"/>
      <c r="D7" s="7"/>
      <c r="Q7" s="13">
        <f>SUM(P7/Q1)</f>
        <v>0</v>
      </c>
      <c r="R7" s="9"/>
      <c r="S7" s="9"/>
    </row>
    <row r="8" spans="1:21" s="4" customFormat="1" ht="18" customHeight="1" x14ac:dyDescent="0.25">
      <c r="A8" s="30" t="s">
        <v>44</v>
      </c>
      <c r="B8" s="30" t="s">
        <v>63</v>
      </c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3">
        <f>SUM(P8/Q1)</f>
        <v>0</v>
      </c>
      <c r="R8" s="9"/>
      <c r="S8" s="9"/>
    </row>
    <row r="9" spans="1:21" s="15" customFormat="1" ht="18" customHeight="1" x14ac:dyDescent="0.25">
      <c r="A9" s="29" t="s">
        <v>45</v>
      </c>
      <c r="B9" s="29" t="s">
        <v>65</v>
      </c>
      <c r="C9" s="8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4"/>
      <c r="Q9" s="13">
        <f>SUM(P9/Q1)</f>
        <v>0</v>
      </c>
      <c r="R9" s="9"/>
      <c r="S9" s="9"/>
      <c r="T9" s="4"/>
      <c r="U9" s="4"/>
    </row>
    <row r="10" spans="1:21" s="4" customFormat="1" ht="18" customHeight="1" x14ac:dyDescent="0.25">
      <c r="A10" s="30" t="s">
        <v>46</v>
      </c>
      <c r="B10" s="30" t="s">
        <v>68</v>
      </c>
      <c r="C10" s="8"/>
      <c r="D10" s="7"/>
      <c r="P10" s="8"/>
      <c r="Q10" s="13">
        <f>SUM(P10/Q1)</f>
        <v>0</v>
      </c>
      <c r="R10" s="9"/>
      <c r="S10" s="9"/>
    </row>
    <row r="11" spans="1:21" s="15" customFormat="1" ht="18" customHeight="1" x14ac:dyDescent="0.25">
      <c r="A11" s="29" t="s">
        <v>47</v>
      </c>
      <c r="B11" s="29" t="s">
        <v>70</v>
      </c>
      <c r="C11" s="8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3">
        <f>SUM(P11/Q1)</f>
        <v>0</v>
      </c>
      <c r="R11" s="9"/>
      <c r="S11" s="9"/>
      <c r="T11" s="4"/>
      <c r="U11" s="4"/>
    </row>
    <row r="12" spans="1:21" s="4" customFormat="1" ht="18" customHeight="1" x14ac:dyDescent="0.25">
      <c r="A12" s="30" t="s">
        <v>48</v>
      </c>
      <c r="B12" s="30" t="s">
        <v>72</v>
      </c>
      <c r="C12" s="8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3">
        <f>SUM(P12/Q1)</f>
        <v>0</v>
      </c>
      <c r="R12" s="9"/>
      <c r="S12" s="9"/>
    </row>
    <row r="13" spans="1:21" s="15" customFormat="1" ht="18" customHeight="1" x14ac:dyDescent="0.25">
      <c r="A13" s="29" t="s">
        <v>49</v>
      </c>
      <c r="B13" s="29" t="s">
        <v>74</v>
      </c>
      <c r="C13" s="8"/>
      <c r="D13" s="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3">
        <f>SUM(P13/Q1)</f>
        <v>0</v>
      </c>
      <c r="R13" s="9"/>
      <c r="S13" s="9"/>
      <c r="T13" s="4"/>
      <c r="U13" s="4"/>
    </row>
    <row r="14" spans="1:21" s="4" customFormat="1" ht="18" customHeight="1" x14ac:dyDescent="0.25">
      <c r="A14" s="30" t="s">
        <v>50</v>
      </c>
      <c r="B14" s="30" t="s">
        <v>75</v>
      </c>
      <c r="C14" s="8"/>
      <c r="D14" s="7"/>
      <c r="Q14" s="13">
        <f>SUM(P14/Q1)</f>
        <v>0</v>
      </c>
      <c r="R14" s="9"/>
      <c r="S14" s="9"/>
    </row>
    <row r="15" spans="1:21" s="4" customFormat="1" ht="18" customHeight="1" x14ac:dyDescent="0.25">
      <c r="A15" s="29" t="s">
        <v>51</v>
      </c>
      <c r="B15" s="29" t="s">
        <v>76</v>
      </c>
      <c r="C15" s="8"/>
      <c r="D15" s="7"/>
      <c r="P15" s="8"/>
      <c r="Q15" s="13">
        <f>SUM(P15/Q1)</f>
        <v>0</v>
      </c>
      <c r="R15" s="9"/>
      <c r="S15" s="9"/>
    </row>
    <row r="16" spans="1:21" s="4" customFormat="1" ht="18" customHeight="1" x14ac:dyDescent="0.25">
      <c r="A16" s="30" t="s">
        <v>52</v>
      </c>
      <c r="B16" s="30" t="s">
        <v>77</v>
      </c>
      <c r="C16" s="8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Q16" s="13">
        <f>SUM(P16/Q1)</f>
        <v>0</v>
      </c>
      <c r="R16" s="9"/>
      <c r="S16" s="9"/>
    </row>
    <row r="17" spans="1:19" s="4" customFormat="1" ht="18" customHeight="1" x14ac:dyDescent="0.25">
      <c r="A17" s="29" t="s">
        <v>53</v>
      </c>
      <c r="B17" s="29" t="s">
        <v>78</v>
      </c>
      <c r="C17" s="8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3">
        <f>SUM(P17/Q1)</f>
        <v>0</v>
      </c>
      <c r="R17" s="9"/>
      <c r="S17" s="9"/>
    </row>
    <row r="18" spans="1:19" s="4" customFormat="1" ht="18" customHeight="1" x14ac:dyDescent="0.25">
      <c r="A18" s="30" t="s">
        <v>54</v>
      </c>
      <c r="B18" s="30" t="s">
        <v>79</v>
      </c>
      <c r="C18" s="8"/>
      <c r="D18" s="7"/>
      <c r="Q18" s="13">
        <f>SUM(P18/Q1)</f>
        <v>0</v>
      </c>
      <c r="R18" s="9"/>
      <c r="S18" s="9"/>
    </row>
    <row r="19" spans="1:19" s="4" customFormat="1" ht="18" customHeight="1" x14ac:dyDescent="0.25">
      <c r="A19" s="29" t="s">
        <v>55</v>
      </c>
      <c r="B19" s="29" t="s">
        <v>80</v>
      </c>
      <c r="C19" s="8"/>
      <c r="D19" s="7"/>
      <c r="Q19" s="13">
        <f>SUM(P19/Q1)</f>
        <v>0</v>
      </c>
      <c r="R19" s="9"/>
      <c r="S19" s="9"/>
    </row>
    <row r="20" spans="1:19" s="4" customFormat="1" ht="18" customHeight="1" x14ac:dyDescent="0.25">
      <c r="A20" s="30" t="s">
        <v>56</v>
      </c>
      <c r="B20" s="30" t="s">
        <v>82</v>
      </c>
      <c r="C20" s="8"/>
      <c r="D20" s="7"/>
      <c r="Q20" s="13">
        <f>SUM(P20/Q1)</f>
        <v>0</v>
      </c>
      <c r="R20" s="9"/>
      <c r="S20" s="9"/>
    </row>
    <row r="21" spans="1:19" s="4" customFormat="1" ht="18" customHeight="1" x14ac:dyDescent="0.25">
      <c r="A21" s="29" t="s">
        <v>57</v>
      </c>
      <c r="B21" s="29" t="s">
        <v>83</v>
      </c>
      <c r="C21" s="8"/>
      <c r="D21" s="7"/>
      <c r="Q21" s="13">
        <f>SUM(P21/Q1)</f>
        <v>0</v>
      </c>
      <c r="R21" s="9"/>
      <c r="S21" s="9"/>
    </row>
    <row r="22" spans="1:19" s="4" customFormat="1" ht="18" customHeight="1" x14ac:dyDescent="0.25">
      <c r="A22" s="30" t="s">
        <v>84</v>
      </c>
      <c r="B22" s="30" t="s">
        <v>94</v>
      </c>
      <c r="C22" s="8"/>
      <c r="D22" s="7"/>
      <c r="Q22" s="13">
        <f>SUM(P22/Q1)</f>
        <v>0</v>
      </c>
      <c r="R22" s="9"/>
      <c r="S22" s="9"/>
    </row>
    <row r="23" spans="1:19" s="4" customFormat="1" ht="18" customHeight="1" x14ac:dyDescent="0.25">
      <c r="A23" s="29" t="s">
        <v>85</v>
      </c>
      <c r="B23" s="29" t="s">
        <v>95</v>
      </c>
      <c r="C23" s="8"/>
      <c r="D23" s="7"/>
      <c r="Q23" s="13">
        <f>SUM(P23/Q1)</f>
        <v>0</v>
      </c>
      <c r="R23" s="9"/>
      <c r="S23" s="9"/>
    </row>
    <row r="24" spans="1:19" s="4" customFormat="1" ht="18" customHeight="1" x14ac:dyDescent="0.25">
      <c r="A24" s="30" t="s">
        <v>86</v>
      </c>
      <c r="B24" s="30" t="s">
        <v>96</v>
      </c>
      <c r="C24" s="8"/>
      <c r="D24" s="7"/>
      <c r="Q24" s="13">
        <f>SUM(P24/Q1)</f>
        <v>0</v>
      </c>
      <c r="R24" s="9"/>
      <c r="S24" s="9"/>
    </row>
    <row r="25" spans="1:19" s="4" customFormat="1" ht="18" customHeight="1" x14ac:dyDescent="0.25">
      <c r="A25" s="29" t="s">
        <v>87</v>
      </c>
      <c r="B25" s="29" t="s">
        <v>97</v>
      </c>
      <c r="D25" s="7"/>
      <c r="Q25" s="13"/>
      <c r="R25" s="9"/>
      <c r="S25" s="9"/>
    </row>
    <row r="26" spans="1:19" ht="15" x14ac:dyDescent="0.25">
      <c r="A26" s="30" t="s">
        <v>88</v>
      </c>
      <c r="B26" s="30" t="s">
        <v>98</v>
      </c>
      <c r="D26" s="21"/>
    </row>
    <row r="27" spans="1:19" ht="15" x14ac:dyDescent="0.25">
      <c r="A27" s="29" t="s">
        <v>89</v>
      </c>
      <c r="B27" s="29" t="s">
        <v>99</v>
      </c>
      <c r="C27" s="20" t="s">
        <v>7</v>
      </c>
      <c r="D27" s="21">
        <f>SUM(D2:D25)</f>
        <v>0</v>
      </c>
    </row>
    <row r="28" spans="1:19" ht="15" x14ac:dyDescent="0.25">
      <c r="A28" s="30" t="s">
        <v>90</v>
      </c>
      <c r="B28" s="30" t="s">
        <v>106</v>
      </c>
    </row>
    <row r="29" spans="1:19" ht="15" x14ac:dyDescent="0.25">
      <c r="A29" s="29" t="s">
        <v>91</v>
      </c>
      <c r="B29" s="29" t="s">
        <v>122</v>
      </c>
    </row>
    <row r="30" spans="1:19" ht="15" x14ac:dyDescent="0.25">
      <c r="A30" s="30" t="s">
        <v>92</v>
      </c>
      <c r="B30" s="30" t="s">
        <v>100</v>
      </c>
    </row>
    <row r="31" spans="1:19" ht="15" x14ac:dyDescent="0.25">
      <c r="A31" s="29" t="s">
        <v>93</v>
      </c>
      <c r="B31" s="29" t="s">
        <v>101</v>
      </c>
    </row>
    <row r="32" spans="1:19" ht="15" x14ac:dyDescent="0.25">
      <c r="A32" s="30" t="s">
        <v>105</v>
      </c>
      <c r="B32" s="30" t="s">
        <v>102</v>
      </c>
    </row>
    <row r="33" spans="1:2" ht="15" x14ac:dyDescent="0.25">
      <c r="A33" s="29" t="s">
        <v>121</v>
      </c>
      <c r="B33" s="29" t="s">
        <v>103</v>
      </c>
    </row>
  </sheetData>
  <pageMargins left="0.38" right="0.25" top="0.45370370370370372" bottom="0.25" header="0" footer="0"/>
  <pageSetup scale="70" orientation="landscape" r:id="rId1"/>
  <headerFooter alignWithMargins="0">
    <oddHeader>&amp;C&amp;F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IE Requests ($)</vt:lpstr>
      <vt:lpstr>IE Ranking</vt:lpstr>
      <vt:lpstr>IE Notes</vt:lpstr>
      <vt:lpstr>Rankings Fall</vt:lpstr>
      <vt:lpstr>'IE Ranking'!Print_Area</vt:lpstr>
      <vt:lpstr>'Rankings Fall'!Print_Area</vt:lpstr>
      <vt:lpstr>'IE Ranking'!Print_Titles</vt:lpstr>
      <vt:lpstr>'Rankings Fall'!Print_Titles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2015-10-29T16:28:50Z</cp:lastPrinted>
  <dcterms:created xsi:type="dcterms:W3CDTF">2005-11-28T19:43:21Z</dcterms:created>
  <dcterms:modified xsi:type="dcterms:W3CDTF">2015-10-29T23:05:07Z</dcterms:modified>
</cp:coreProperties>
</file>